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8220" windowHeight="5835" firstSheet="3" activeTab="5"/>
  </bookViews>
  <sheets>
    <sheet name="BSheet" sheetId="1" r:id="rId1"/>
    <sheet name="PL" sheetId="2" r:id="rId2"/>
    <sheet name="SCE" sheetId="3" r:id="rId3"/>
    <sheet name="Cflow" sheetId="4" r:id="rId4"/>
    <sheet name="MASB26 notes" sheetId="5" r:id="rId5"/>
    <sheet name="KLSE notes" sheetId="6" r:id="rId6"/>
  </sheets>
  <definedNames/>
  <calcPr calcMode="autoNoTable" fullCalcOnLoad="1" iterate="1" iterateCount="1" iterateDelta="0"/>
</workbook>
</file>

<file path=xl/sharedStrings.xml><?xml version="1.0" encoding="utf-8"?>
<sst xmlns="http://schemas.openxmlformats.org/spreadsheetml/2006/main" count="381" uniqueCount="257">
  <si>
    <t>(e)</t>
  </si>
  <si>
    <t>Earning per share</t>
  </si>
  <si>
    <t>FORMIS (MALAYSIA) BERHAD</t>
  </si>
  <si>
    <t>Condensed Consolidated Balance Sheet</t>
  </si>
  <si>
    <t>As at</t>
  </si>
  <si>
    <t>Property, plant and equipment</t>
  </si>
  <si>
    <t>RM'000</t>
  </si>
  <si>
    <t>Investment in associated company</t>
  </si>
  <si>
    <t>Other investments</t>
  </si>
  <si>
    <t>Investment property</t>
  </si>
  <si>
    <t>Goodwill on consolidation</t>
  </si>
  <si>
    <t>Current Assets</t>
  </si>
  <si>
    <t>Inventories</t>
  </si>
  <si>
    <t>Receivables, deposits and prepayment</t>
  </si>
  <si>
    <t>Deposits, bank and cash balances</t>
  </si>
  <si>
    <t>Current Liabilities</t>
  </si>
  <si>
    <t>Payables, deposits and accruals</t>
  </si>
  <si>
    <t>Bank borrowings</t>
  </si>
  <si>
    <t>Taxation</t>
  </si>
  <si>
    <t>Net Current Assets</t>
  </si>
  <si>
    <t>Capital and Reserves</t>
  </si>
  <si>
    <t>Share capital</t>
  </si>
  <si>
    <t>Reserves</t>
  </si>
  <si>
    <t>Shareholders' equity</t>
  </si>
  <si>
    <t>Minority interest</t>
  </si>
  <si>
    <t>Long Term and Deferred Liabilities</t>
  </si>
  <si>
    <t xml:space="preserve">3% irredeemable convertible unsecured loan stocks 2000/2005 </t>
  </si>
  <si>
    <t>Deferred taxation</t>
  </si>
  <si>
    <t>Condensed Consolidated Income Statement</t>
  </si>
  <si>
    <t>RM'000</t>
  </si>
  <si>
    <t>Revenue</t>
  </si>
  <si>
    <t>Gross profit</t>
  </si>
  <si>
    <t>Cost of sales</t>
  </si>
  <si>
    <t>Operating expenses</t>
  </si>
  <si>
    <t>Finance  cost</t>
  </si>
  <si>
    <t>Share of results of associated company</t>
  </si>
  <si>
    <t>Other operating income</t>
  </si>
  <si>
    <t>Taxation</t>
  </si>
  <si>
    <t>- group</t>
  </si>
  <si>
    <t>- associated company</t>
  </si>
  <si>
    <t>Minority interest</t>
  </si>
  <si>
    <t>Basic earnings per ordinary share (sen)</t>
  </si>
  <si>
    <t>Diluted earnings per ordinary share (sen)</t>
  </si>
  <si>
    <t>Condensed Consolidated Statement of Changes in Equity</t>
  </si>
  <si>
    <t>- as previously reported</t>
  </si>
  <si>
    <t>- as restated</t>
  </si>
  <si>
    <t>Non distributable</t>
  </si>
  <si>
    <t>Distributable</t>
  </si>
  <si>
    <t>Share capital</t>
  </si>
  <si>
    <t>Reserves attributable to capital</t>
  </si>
  <si>
    <t>Reserves attributable to revenue</t>
  </si>
  <si>
    <t>Retained profits / (Accumulated losses)</t>
  </si>
  <si>
    <t>Total</t>
  </si>
  <si>
    <t>RM'000</t>
  </si>
  <si>
    <t>RM'000</t>
  </si>
  <si>
    <t>Cash flows from operating activities</t>
  </si>
  <si>
    <t>Tax paid</t>
  </si>
  <si>
    <t>Cash flows from investing activities</t>
  </si>
  <si>
    <t>Interest received</t>
  </si>
  <si>
    <t>- purchases</t>
  </si>
  <si>
    <t>- disposals</t>
  </si>
  <si>
    <t>Others</t>
  </si>
  <si>
    <t>Cash flows from financing activities</t>
  </si>
  <si>
    <t>Interest paid</t>
  </si>
  <si>
    <t>Property, plant and equipment:</t>
  </si>
  <si>
    <t>Finance lease and hire purchase liabilities</t>
  </si>
  <si>
    <t>Exchange differences</t>
  </si>
  <si>
    <t>- effect of change in exchange rates</t>
  </si>
  <si>
    <t>Condensed Consolidated Cash Flow Statement</t>
  </si>
  <si>
    <t>Notes to the Interim Financial Report</t>
  </si>
  <si>
    <t>Basis of preparation</t>
  </si>
  <si>
    <t>(a)</t>
  </si>
  <si>
    <t>(b)</t>
  </si>
  <si>
    <t>Dividends</t>
  </si>
  <si>
    <t>Qualification</t>
  </si>
  <si>
    <t>Seasonal and cyclical factors</t>
  </si>
  <si>
    <t>Debt and equity securities</t>
  </si>
  <si>
    <t>Dividends paid</t>
  </si>
  <si>
    <t>Systems</t>
  </si>
  <si>
    <t>Distribution</t>
  </si>
  <si>
    <t>Others</t>
  </si>
  <si>
    <t>Carrying amount of revalued assets</t>
  </si>
  <si>
    <t>Subsequent events</t>
  </si>
  <si>
    <t>Changes in the composition of the company</t>
  </si>
  <si>
    <t>Review of performance</t>
  </si>
  <si>
    <t>Quarter</t>
  </si>
  <si>
    <t>Profit before taxation</t>
  </si>
  <si>
    <t>Current year prospects</t>
  </si>
  <si>
    <t>Profit forecast</t>
  </si>
  <si>
    <t>3 months ended</t>
  </si>
  <si>
    <t>- current</t>
  </si>
  <si>
    <t>- prior period</t>
  </si>
  <si>
    <t>Malaysian taxation</t>
  </si>
  <si>
    <t>Overseas taxation</t>
  </si>
  <si>
    <t>- Malaysian</t>
  </si>
  <si>
    <t>- Overseas</t>
  </si>
  <si>
    <t>Unquoted investments and properties</t>
  </si>
  <si>
    <t>Quoted investments</t>
  </si>
  <si>
    <t>Purchase of quoted investments</t>
  </si>
  <si>
    <t>Disposal of quoted investments</t>
  </si>
  <si>
    <t>Gain/(loss) on disposal of quoted investment</t>
  </si>
  <si>
    <t>At cost</t>
  </si>
  <si>
    <t>At book value</t>
  </si>
  <si>
    <t>At market value</t>
  </si>
  <si>
    <t>Status of corporate proposals</t>
  </si>
  <si>
    <t>Unsecured</t>
  </si>
  <si>
    <t>Changes in material litigation</t>
  </si>
  <si>
    <t>Basic earnings per share</t>
  </si>
  <si>
    <t>Weighted average number of ordinary shares in issue ('000)</t>
  </si>
  <si>
    <t>Basic earnings per share (sen)</t>
  </si>
  <si>
    <t>Diluted earnings per share</t>
  </si>
  <si>
    <t>Adjustment for conversion of ICULS ('000)</t>
  </si>
  <si>
    <t>Diluted earnings per share (sen)</t>
  </si>
  <si>
    <t>Payment of finance lease and hire purchase creditors</t>
  </si>
  <si>
    <t>Network</t>
  </si>
  <si>
    <t>Garment retailing</t>
  </si>
  <si>
    <t>Total</t>
  </si>
  <si>
    <t>External sales</t>
  </si>
  <si>
    <t>Inter segment sales</t>
  </si>
  <si>
    <t>Total sales</t>
  </si>
  <si>
    <t>Segment results</t>
  </si>
  <si>
    <t>Eliminations</t>
  </si>
  <si>
    <t>Net financing cost</t>
  </si>
  <si>
    <t>Not applicable.</t>
  </si>
  <si>
    <t>Borrowings and debts securities</t>
  </si>
  <si>
    <t>Off balance sheet financial instruments</t>
  </si>
  <si>
    <t>Segmental reporting</t>
  </si>
  <si>
    <t>Changes in contingent liabilities</t>
  </si>
  <si>
    <t>Net cash from financing activities</t>
  </si>
  <si>
    <t>Net decrease in cash and cash equivalents</t>
  </si>
  <si>
    <t>Net cash used in investing activities</t>
  </si>
  <si>
    <t>Associate company</t>
  </si>
  <si>
    <t>Exchange fluctuation reserve arising from translation of foreign subsidiary company during the period</t>
  </si>
  <si>
    <t xml:space="preserve">Interest expense on 3% irredeemable convertible unsecured loan stocks 2000/2005 </t>
  </si>
  <si>
    <t>Net loss not recognised in income statement</t>
  </si>
  <si>
    <t>Operating profit before working capital changes</t>
  </si>
  <si>
    <t>The interim financial report is unaudited and has been prepared in compliance with MASB 26 -  Interim Financial Reporting.</t>
  </si>
  <si>
    <t>ended</t>
  </si>
  <si>
    <t>The Condensed Consolidated Statement of Changes in Equity should be read in conjuction with the annual audited financial statements of the Group for the year ended 31 March 2003.</t>
  </si>
  <si>
    <t>Cash used in operations</t>
  </si>
  <si>
    <t>Net cash used in operating activities</t>
  </si>
  <si>
    <t>Purchase of unquoted redeemable convertible unsecured bonds</t>
  </si>
  <si>
    <t>Purchase of investment in an associate company</t>
  </si>
  <si>
    <t>Dividends paid to minority shareholders of a subsidiary company</t>
  </si>
  <si>
    <t>Share of results in associated company</t>
  </si>
  <si>
    <t>Capital commitments</t>
  </si>
  <si>
    <t>Operating profit</t>
  </si>
  <si>
    <t>Profit after taxation</t>
  </si>
  <si>
    <t>Adjustments for non-cash items</t>
  </si>
  <si>
    <t>Dividends paid to shareholders of the company</t>
  </si>
  <si>
    <t>Cash and cash equivalents at 1 April</t>
  </si>
  <si>
    <t>Acquisition of additional shares in a subsidiary company</t>
  </si>
  <si>
    <t>31.3.2004</t>
  </si>
  <si>
    <t>Conversion of 3% irredeemable convertible unsecured loan stocks 2000/2005 to ordinary shares</t>
  </si>
  <si>
    <t xml:space="preserve">Issue of ordinary shares arising from the conversion of 3% irredeemable convertible unsecured loan stocks 2000/2005 </t>
  </si>
  <si>
    <t xml:space="preserve">Share premium arising from the conversion of 3% irredeemable convertible unsecured loan stocks 2000/2005 </t>
  </si>
  <si>
    <t>(Increase)/decrease in inventories</t>
  </si>
  <si>
    <t>(Increase)/decrease in receivables</t>
  </si>
  <si>
    <t>Increase/(decrease) in payables</t>
  </si>
  <si>
    <t>Drawdown/(payment) of bank borrowings</t>
  </si>
  <si>
    <t>Withdrawal/(placement) of deposits pledge as securities</t>
  </si>
  <si>
    <t xml:space="preserve">Proceeds from the conversion of 3% irredeemable convertible unsecured loan stocks 2000/2005 </t>
  </si>
  <si>
    <t>Proceeds from shorfall of profit guarantee</t>
  </si>
  <si>
    <t xml:space="preserve">3% Irredeemable convertible unsecured loan stocks 2000/2005 </t>
  </si>
  <si>
    <t>Shortfall in profit guarantee from the major vendors of Formis Holdings Berhad</t>
  </si>
  <si>
    <t>30.6.2004</t>
  </si>
  <si>
    <t xml:space="preserve"> 30.6.2004</t>
  </si>
  <si>
    <t>30.6.2003</t>
  </si>
  <si>
    <t>3 Months ended</t>
  </si>
  <si>
    <t>As at 30 June 2004</t>
  </si>
  <si>
    <t>As at 30 June 2003</t>
  </si>
  <si>
    <t>As at 1 April 2004</t>
  </si>
  <si>
    <t>As at 1 April 2003</t>
  </si>
  <si>
    <t>As At 30 June 2004</t>
  </si>
  <si>
    <t>Cumulative Period</t>
  </si>
  <si>
    <t>No dividend was paid during the current financial period ended 30 June 2004.</t>
  </si>
  <si>
    <t>The carrying value of the investment property is based on historical cost incorporated in the annual financial statements for the year ended 31 March 2004 as the investment property has not been fully constructed.</t>
  </si>
  <si>
    <t xml:space="preserve"> </t>
  </si>
  <si>
    <t>Share of results in associate company</t>
  </si>
  <si>
    <t xml:space="preserve">Unusual items  </t>
  </si>
  <si>
    <t>There were no unusual items affecting the assets, liabilities, equity, net income, or cash flows of the Group for the current financial period.</t>
  </si>
  <si>
    <t>Changes in estimates</t>
  </si>
  <si>
    <t>There were no material changes in the use of estimates in the preparation of the interim financial report.</t>
  </si>
  <si>
    <t>There were no disposal of unquoted investments and properties during the period under review.</t>
  </si>
  <si>
    <t>The Condensed Consolidated Balance Sheet should be read in conjuction with the annual audited financial statements of the Group for the year ended 31 March 2004.</t>
  </si>
  <si>
    <t xml:space="preserve">The Company increased its issued and paid up capital from RM115,570,699 to RM115,645,799 by the issuance of 75,100 ordinary shares of RM1.00 each pursuant to the conversion of RM75,100 nominal amount of 3% Irredeemable Convertible Unsecured Loan Stocks 2000/2005 ("ICULS") by tendering RM1.00 nominal amount of ICULS plus RM0.40 for 1 new ordinary share. </t>
  </si>
  <si>
    <t>The Group's bank borrowings are as follows:</t>
  </si>
  <si>
    <t>Short term bank borrowings</t>
  </si>
  <si>
    <t>Long term bank borrowings</t>
  </si>
  <si>
    <t>For the financial period ended 30 June 2004</t>
  </si>
  <si>
    <t>Audited</t>
  </si>
  <si>
    <t>Period</t>
  </si>
  <si>
    <t xml:space="preserve"> ended</t>
  </si>
  <si>
    <t>3 months</t>
  </si>
  <si>
    <t>Net profit for the financial period (RM'000)</t>
  </si>
  <si>
    <t>Savings on interest expense, net of tax, on conversion of ICULS (RM'000)</t>
  </si>
  <si>
    <t>Interest income deemed to be received, net of tax, based on cash proceeds from conversion from ICULS (RM'000)</t>
  </si>
  <si>
    <t>(d)</t>
  </si>
  <si>
    <t>(c)</t>
  </si>
  <si>
    <t xml:space="preserve">The decrease in profit before taxation is due to lower billings as compared to the preceeding quarter. </t>
  </si>
  <si>
    <t>Variation of results against preceeding quarter</t>
  </si>
  <si>
    <t>Cash and cash equivalents at 30 June</t>
  </si>
  <si>
    <t>The Group's effective tax rate for the current quarter is higher than the statutory tax rate as profits of certain subsidiaries cannot be set-off against losses of other subsidiaries for tax purposes as group relief is not available and certain expenses were disallowed for tax deductions.</t>
  </si>
  <si>
    <t>Revenue</t>
  </si>
  <si>
    <t>Pre-tax profit</t>
  </si>
  <si>
    <t>Income tax expenses</t>
  </si>
  <si>
    <t>Operating Expenses</t>
  </si>
  <si>
    <t>FHB Group</t>
  </si>
  <si>
    <t>FST</t>
  </si>
  <si>
    <t>The cash flows effect attributable to the discontinuing operation are as follows: -</t>
  </si>
  <si>
    <t>Cash flows from/(used in) operating activities</t>
  </si>
  <si>
    <t>Cash flows from/(used in) investing activities</t>
  </si>
  <si>
    <t>Cash flows from/(used in)  financing activities</t>
  </si>
  <si>
    <t>Net cash flows at the end of quarter</t>
  </si>
  <si>
    <t>Notes Pursuant to MASB 28 - Discontinuing Operation (Paragraph 27(f), 27(g) &amp; 47)</t>
  </si>
  <si>
    <t>The carrying value of the revalued  freehold land and buildings is based on valuation incorporated in the annual financial statements for the year ended 31 March 2004. No revaluation has been carried out on property, plant and equipment in the financial period under review.</t>
  </si>
  <si>
    <t>No dividends have been recommended during the financial period under review.</t>
  </si>
  <si>
    <t>The Group recorded a revenue of RM 37.0 million for the first quarter ended 30 June 2004 as compared to RM50.4 million in the previous year's corresponding quarter. Profit before taxation for the quarter ended 30 June 2004 decreased to RM1.2 million from a profit of RM5.9 million in the previous year's corresponding quarter. The decrease in revenue and profit before taxation is mainly due to lower progress billings from projects and overheads remain fairly constant in the current quarter as compared to the previous year's corresponding quarter.</t>
  </si>
  <si>
    <t>There were no material events subsequent to the end of the financial period under review.</t>
  </si>
  <si>
    <t>There were no changes in the composition of the Company during the financial period under review.</t>
  </si>
  <si>
    <t>There were no changes in contingent liabilities during the financial period under review.</t>
  </si>
  <si>
    <t>There were no capital commitments during the financial period under review.</t>
  </si>
  <si>
    <t>The followings are the revenue, expenses, pre-tax profit and income tax expenses from the ordinary activities attributable to the discontinuing operation for the current financial period: -</t>
  </si>
  <si>
    <t>As at 30 June 2004, there is no significant change to the activities of the Group of Companies and the total consideration for the Proposed Disposal. The Company has submitted the application for the Proposed Disposal to Securities Commission ("SC") and Foreign Investment Committee via the SC on 30 June 2004. Subject to the approvals from the relevant Authorities, the Proposed Disposal is expected to be completed by early 2005.</t>
  </si>
  <si>
    <t>Net profit for the financial period</t>
  </si>
  <si>
    <t>Net profit for the financial  period</t>
  </si>
  <si>
    <t>3 months financial  period ended 30 June 2004</t>
  </si>
  <si>
    <t>Final dividends for the financial year ended 31 March 2004</t>
  </si>
  <si>
    <t>3 months financial period ended 30 June 2003</t>
  </si>
  <si>
    <t>financial year ended 31 March 2004</t>
  </si>
  <si>
    <t>The Condensed Consolidated Cash Flow Statement should be read in conjuction with the annual audited financial statements of the Group for the financial year ended 31 March 2004.</t>
  </si>
  <si>
    <t>3 months financial period ended 30 June 2004</t>
  </si>
  <si>
    <t>Other than the above, there were no issuances, cancellations, repurchases, resale and repayment of debts and equity securities during the financial period under review.</t>
  </si>
  <si>
    <t>The business of the Group was not affected by any significant seasonal and cyclical factors during the financial period under review.</t>
  </si>
  <si>
    <t>The financial statements for the financial year ended 31 March 2004 were not subject to any audit qualification.</t>
  </si>
  <si>
    <t>The accounting policies and presentation adopted for the interim financial report are consistent with those adopted for the annual financial statements for the financial year ended 31 March 2004.</t>
  </si>
  <si>
    <t>The interim financial report should be read in conjuction with the annual audited financial statements of the Group for the financial year ended 31 March 2004.</t>
  </si>
  <si>
    <t>The Condensed Consolidated Income Statement should be read in conjuction with the annual audited financial statements of the Group for the financial year ended 31 March 2004.</t>
  </si>
  <si>
    <t>Additional information required by Bursa Securities Listing Requirements</t>
  </si>
  <si>
    <t xml:space="preserve">The Company has on 9 June 2004, entered into a conditional share sale and subscription agreement with MY-InfoTech (M) Berhad and a put and call option agreement with Dato' Seri Megat Najmuddin Bin Datuk Seri Dr. Haji Megat Khas in relation to the disposal of its entire information technology business held under Formis Holdings Berhad ("FHB') and its group of companies as well as Formis Systems &amp; Technology Sdn Bhd ("FST") for a total consideration of RM160 million. ("Proposed Disposal") </t>
  </si>
  <si>
    <t>On 26 February 2004, the Company through Malaysian International Merchant Bankers Berhad announced that Formis Holdings Berhad, a wholly owned subsidiary company,  had proposed to acquire an additional 10% of the issued and paid up share capital of Diversified Gateway Berhad, an existing 70% owned subsidiary  of Formis Holdings Berhad. The acquisition is to be satisfied by a cash consideration of RM5,980,727 from Formis Holdings Berhad. On 18 May 2004, the Company announced that it had received approval from the Foreign Investment Committee. The completion of the proposal is pending Shareholders' approval.</t>
  </si>
  <si>
    <t>On 10 June 2004, the Company announced that it has on 9 June 2004, entered into a conditional share sale and subscription agreement with MY-InfoTech (M) Berhad and a put and call option agreement with Dato' Seri Megat Najmuddin Bin Datuk Seri Dr. Haji Megat Khas in relation to the disposal of its entire information technology business held under Formis Holdings Berhad ("FHB') and its group of companies as well as Formis Systems &amp; Technology Sdn Bhd ("FST") for a total consideration of RM160 million. The proposal is currently pending approvals from the relevant Authorities and Shareholders.</t>
  </si>
  <si>
    <t xml:space="preserve">On 22 May 1999, the Company had initiated legal proceedings against Berjaya Times Square Sdn Bhd (formerly known as Berjaya Ditan Sdn Bhd)("Berjaya") to recover the sum paid of RM1,355,000 plus interest and to terminate the sales and purchase agreement pursuant to the non-delivery of vacant possession within the time stipulated in the agreements for parcel 04-72 and 04-15 at Berjaya Star City. </t>
  </si>
  <si>
    <t>On 27 April  2004, the Company filed a written submission in respect of the defendant's application to convert the Originating Summons into a Writ as instructed by the Court on 19 March 2004. The Court has fixed the matter for further mention (pending settlement) on 16 September 2004. However, Berjaya had on 9 June 2004 obtained a restructuring order for a period of 90 days under Section 176 of the Companies Act, 1965 restraining all Court proceedings against Berjaya. In the meantime, efforts are being made to have the matter resolved amicably out of Court.</t>
  </si>
  <si>
    <t>On 20 October 2000, First Solution Sdn Bhd (“FSSB”), a 51% owned subsidiary of Formis Holdings Berhad, which in turn a wholly-owned subsidiary of the Company, filed a claim against Neuronet (Malaysia) Sdn Bhd (“NSB”) at the Kuala Lumpur High Court under case no. D6-22-1986-00 for the sum of RM389,941 together with interest for goods sold and delivered by FSSB to NSB. NSB has filed its defence in which it denies owing FSSB the said sum of RM389,941.  NSB has also filed a third party notice to bring in IBM World Trade Corporation ("IBM") as a third party and to claim damages against IBM. On 30 July 2004, NSB’s solicitors informed the Court that the application by IBM to strike out the third party notice was allowed by the Court. The Court proceeded to give directions to be complied with by both parties and fixed the matter for the next case management on 28 October 2004.</t>
  </si>
  <si>
    <t>On 14 February 2001, Diversified Gateway Berhad (“DGB”), a 70% owned subsidiary of Formis Holdings Berhad, which in turn a wholly-owned subsidiary of the Company, filed a claim against Chembell Technology Sdn Bhd (“Chembell”) for the sum of RM1,121,675 together with interest thereon at 8% per annum from 14 February 2001 until full settlement thereof and costs, being the amount outstanding for services rendered by  DGB to Chembell in respect of  a Service Request-Cum-Agreement for Internet Protocol Service Agreement dated 16 November 1999. Chembell had subsequently filed a counter claim against DGB for such general damages to be assessed and costs for the alleged breach by DGB of the agreement between DGB and Chembell.</t>
  </si>
  <si>
    <t>On 31 January 2002, the High Court granted summary judgement in favour of DGB for DGB’s claim. However, Chembell had appealed against the summary judgement and the High Court had on 28 June 2003 allowed Chembell's appeal, as the High Court found there were triable issues in the case that needed to be adjudicated and disposed of at the full trial by calling of witnesses.</t>
  </si>
  <si>
    <t xml:space="preserve">Chembell's solicitors had obtained order to discharge itself on 8 July 2004 following the solicitors application and the same is pending extraction of the sealed order. The suit is currently pending trial and the case management which was fixed by the Court on 18 June 2004 has been adjourned to 21 September 2004 pending service of the sealed order to be discharged to Chembell and for Chembell to appoint a new solicitors. </t>
  </si>
  <si>
    <t xml:space="preserve">On 12 May 2004, Formis Network Services Sdn Bhd (“FNS”), a wholly-owned subsidiary of Formis Holdings Berhad, which in turn a wholly-owned subsidiary of the Company, instituted an action against Binet Marketing Sdn Bhd (“Binet”) vide civil suit D6-22-600-2004 in the High Court at Kuala Lumpur to apply for an interim injunction to restrain Binet from filing, presenting or proceeding with any winding-up petition against FNS pursuant to the statutory notice or from advertising any notice in respect of such a petition in any newspaper. The circumstances leading to the filing of civil suit was purportedly premised on a statutory notice dated 23 April 2004 and pursuant to section 218(2)(a) of the Companies Act, 1965, whereby Binet has demanded the sum of RM23,766,789.96 from FNS being the amounts owing under an agreement dated 2 January 2003 which is disputed by FNS. FNS’s application came up for mention before the Judge on 3 August 2004 and the application is now fixed for hearing on 16 September 2004. Presently, efforts are being made to have the matter resolved amicably out of court. </t>
  </si>
  <si>
    <t xml:space="preserve">Ho Kah Weng, an ex-employee of the Company had filed an application for judicial review by way of a Certiorari Order in respect of a decision by the Menteri Sumber Manusia in not referring his dismissal to the Industrial Court and has named the Menteri Sumber Manusia and the Company as joint respondent. The matter which was fixed for hearing on 21 July 2004 was adjourned to a later date yet to be determined by the Court. </t>
  </si>
  <si>
    <t xml:space="preserve">Pending outcome of the corporate proposal as stated in Note (8) (b), the Group shall continue to focus on its information technology business while endeavour to identify new business opportunity. The prospect of the information technology business is expected to be very competitive with reducing profit margin. </t>
  </si>
  <si>
    <t>Save as disclosed in Note 8 (b) above, the Group and Company have not entered into any contract and/or agreement involving off balance sheet financial instruments at the date of this report.</t>
  </si>
  <si>
    <t>Current year</t>
  </si>
  <si>
    <t>Preceding year</t>
  </si>
  <si>
    <t>corresponding</t>
  </si>
  <si>
    <t>to date</t>
  </si>
  <si>
    <t>Cumulative Quarter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</si>
</sst>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_(* #,##0.0_);_(* \(#,##0.0\);_(* &quot;-&quot;??_);_(@_)"/>
    <numFmt numFmtId="169" formatCode="_(* #,##0_);_(* \(#,##0\);_(* &quot;-&quot;??_);_(@_)"/>
    <numFmt numFmtId="170" formatCode="0.0"/>
    <numFmt numFmtId="171" formatCode="0.0000"/>
    <numFmt numFmtId="172" formatCode="_(* #,##0.000_);_(* \(#,##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_(* #,##0.0000_);_(* \(#,##0.0000\);_(* &quot;-&quot;??_);_(@_)"/>
  </numFmts>
  <fonts count="6">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9"/>
      <name val="Americana BT"/>
      <family val="0"/>
    </font>
  </fonts>
  <fills count="2">
    <fill>
      <patternFill/>
    </fill>
    <fill>
      <patternFill patternType="gray125"/>
    </fill>
  </fills>
  <borders count="16">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Fill="1" applyBorder="1" applyAlignment="1">
      <alignment/>
    </xf>
    <xf numFmtId="0" fontId="1" fillId="0" borderId="0" xfId="0" applyFont="1" applyFill="1" applyAlignment="1">
      <alignment/>
    </xf>
    <xf numFmtId="0" fontId="0" fillId="0" borderId="0" xfId="0" applyFill="1" applyAlignment="1">
      <alignment/>
    </xf>
    <xf numFmtId="15" fontId="1" fillId="0" borderId="0" xfId="0" applyNumberFormat="1" applyFont="1" applyFill="1" applyAlignment="1">
      <alignment horizontal="center"/>
    </xf>
    <xf numFmtId="0" fontId="1" fillId="0" borderId="0" xfId="0" applyFont="1" applyFill="1" applyAlignment="1">
      <alignment horizontal="center"/>
    </xf>
    <xf numFmtId="169" fontId="0" fillId="0" borderId="0" xfId="15" applyNumberFormat="1" applyFill="1" applyAlignment="1">
      <alignment/>
    </xf>
    <xf numFmtId="169" fontId="0" fillId="0" borderId="0" xfId="15" applyNumberFormat="1" applyFill="1" applyBorder="1" applyAlignment="1">
      <alignment/>
    </xf>
    <xf numFmtId="169" fontId="0" fillId="0" borderId="1" xfId="15" applyNumberFormat="1" applyFill="1" applyBorder="1" applyAlignment="1">
      <alignment/>
    </xf>
    <xf numFmtId="169" fontId="0" fillId="0" borderId="0" xfId="15" applyNumberFormat="1" applyFont="1" applyFill="1" applyAlignment="1">
      <alignment/>
    </xf>
    <xf numFmtId="169" fontId="0" fillId="0" borderId="2" xfId="15" applyNumberFormat="1" applyFill="1" applyBorder="1" applyAlignment="1">
      <alignment/>
    </xf>
    <xf numFmtId="0" fontId="0" fillId="0" borderId="0" xfId="0" applyFill="1" applyAlignment="1">
      <alignment wrapText="1"/>
    </xf>
    <xf numFmtId="169" fontId="0" fillId="0" borderId="3" xfId="15" applyNumberFormat="1" applyFill="1" applyBorder="1" applyAlignment="1">
      <alignment/>
    </xf>
    <xf numFmtId="169" fontId="0" fillId="0" borderId="4" xfId="15" applyNumberFormat="1" applyFill="1" applyBorder="1" applyAlignment="1">
      <alignment/>
    </xf>
    <xf numFmtId="169" fontId="0" fillId="0" borderId="5" xfId="15" applyNumberFormat="1" applyFill="1" applyBorder="1" applyAlignment="1">
      <alignment/>
    </xf>
    <xf numFmtId="169" fontId="0" fillId="0" borderId="6" xfId="15" applyNumberFormat="1" applyFill="1" applyBorder="1" applyAlignment="1">
      <alignment/>
    </xf>
    <xf numFmtId="43" fontId="0" fillId="0" borderId="7" xfId="15" applyNumberFormat="1" applyFill="1" applyBorder="1" applyAlignment="1">
      <alignment/>
    </xf>
    <xf numFmtId="0" fontId="0" fillId="0" borderId="0" xfId="0" applyFill="1" applyAlignment="1" quotePrefix="1">
      <alignment/>
    </xf>
    <xf numFmtId="43" fontId="0" fillId="0" borderId="0" xfId="15" applyNumberFormat="1" applyFill="1" applyAlignment="1">
      <alignment/>
    </xf>
    <xf numFmtId="0" fontId="0" fillId="0" borderId="0" xfId="0" applyFill="1" applyAlignment="1">
      <alignment/>
    </xf>
    <xf numFmtId="0" fontId="1" fillId="0" borderId="0" xfId="0" applyFont="1" applyFill="1" applyAlignment="1">
      <alignment horizontal="center" wrapText="1"/>
    </xf>
    <xf numFmtId="169" fontId="0" fillId="0" borderId="8" xfId="15" applyNumberFormat="1" applyFill="1" applyBorder="1" applyAlignment="1">
      <alignment/>
    </xf>
    <xf numFmtId="169" fontId="0" fillId="0" borderId="9" xfId="15" applyNumberFormat="1" applyFill="1" applyBorder="1" applyAlignment="1">
      <alignment/>
    </xf>
    <xf numFmtId="169" fontId="0" fillId="0" borderId="10" xfId="15" applyNumberFormat="1" applyFill="1" applyBorder="1" applyAlignment="1">
      <alignment/>
    </xf>
    <xf numFmtId="169" fontId="0" fillId="0" borderId="11" xfId="15" applyNumberFormat="1" applyFill="1" applyBorder="1" applyAlignment="1">
      <alignment/>
    </xf>
    <xf numFmtId="169" fontId="0" fillId="0" borderId="12" xfId="15" applyNumberFormat="1" applyFill="1" applyBorder="1" applyAlignment="1">
      <alignment/>
    </xf>
    <xf numFmtId="169" fontId="0" fillId="0" borderId="13" xfId="15" applyNumberFormat="1" applyFill="1" applyBorder="1" applyAlignment="1">
      <alignment/>
    </xf>
    <xf numFmtId="169" fontId="0" fillId="0" borderId="14" xfId="15" applyNumberFormat="1" applyFill="1" applyBorder="1" applyAlignment="1">
      <alignment/>
    </xf>
    <xf numFmtId="0" fontId="1" fillId="0" borderId="0" xfId="0" applyFont="1" applyFill="1" applyAlignment="1">
      <alignment horizontal="left" vertical="top"/>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horizontal="center" vertical="top" wrapText="1"/>
    </xf>
    <xf numFmtId="43" fontId="0" fillId="0" borderId="7" xfId="15" applyNumberFormat="1" applyFont="1" applyFill="1" applyBorder="1" applyAlignment="1">
      <alignment horizontal="center"/>
    </xf>
    <xf numFmtId="0" fontId="0" fillId="0" borderId="0" xfId="0" applyFill="1" applyAlignment="1">
      <alignment horizontal="justify" wrapText="1"/>
    </xf>
    <xf numFmtId="0" fontId="0" fillId="0" borderId="3" xfId="0" applyFill="1" applyBorder="1" applyAlignment="1">
      <alignment/>
    </xf>
    <xf numFmtId="169" fontId="0" fillId="0" borderId="0" xfId="0" applyNumberFormat="1" applyFill="1" applyAlignment="1">
      <alignment/>
    </xf>
    <xf numFmtId="0" fontId="1" fillId="0" borderId="0" xfId="0" applyFont="1" applyFill="1" applyAlignment="1">
      <alignment/>
    </xf>
    <xf numFmtId="0" fontId="1" fillId="0" borderId="0" xfId="0" applyFont="1" applyAlignment="1">
      <alignment horizontal="center" vertical="top"/>
    </xf>
    <xf numFmtId="0" fontId="0" fillId="0" borderId="0" xfId="0" applyFont="1" applyFill="1" applyAlignment="1">
      <alignment horizontal="justify" vertical="top" wrapText="1"/>
    </xf>
    <xf numFmtId="0" fontId="0" fillId="0" borderId="0" xfId="0" applyNumberFormat="1" applyFont="1" applyFill="1" applyAlignment="1">
      <alignment horizontal="left" vertical="top" wrapText="1"/>
    </xf>
    <xf numFmtId="0" fontId="0" fillId="0" borderId="0" xfId="0" applyFont="1" applyFill="1" applyAlignment="1" quotePrefix="1">
      <alignment vertical="top"/>
    </xf>
    <xf numFmtId="0" fontId="0" fillId="0" borderId="0" xfId="0" applyFont="1" applyFill="1" applyAlignment="1">
      <alignment vertical="top"/>
    </xf>
    <xf numFmtId="0" fontId="0" fillId="0" borderId="0" xfId="0" applyFont="1" applyFill="1" applyAlignment="1">
      <alignment horizontal="center" vertical="top"/>
    </xf>
    <xf numFmtId="169" fontId="0" fillId="0" borderId="7" xfId="15" applyNumberFormat="1" applyFont="1" applyFill="1" applyBorder="1" applyAlignment="1">
      <alignment vertical="top"/>
    </xf>
    <xf numFmtId="0" fontId="0" fillId="0" borderId="0" xfId="0" applyNumberFormat="1" applyFont="1" applyFill="1" applyAlignment="1">
      <alignment horizontal="justify" vertical="top" wrapText="1"/>
    </xf>
    <xf numFmtId="169" fontId="0" fillId="0" borderId="0" xfId="15" applyNumberFormat="1" applyFont="1" applyFill="1" applyAlignment="1">
      <alignment vertical="top"/>
    </xf>
    <xf numFmtId="169" fontId="0" fillId="0" borderId="3" xfId="15" applyNumberFormat="1" applyFont="1" applyFill="1" applyBorder="1" applyAlignment="1">
      <alignment vertical="top"/>
    </xf>
    <xf numFmtId="169" fontId="0" fillId="0" borderId="0" xfId="15" applyNumberFormat="1" applyFont="1" applyFill="1" applyBorder="1" applyAlignment="1">
      <alignment vertical="top"/>
    </xf>
    <xf numFmtId="169" fontId="0" fillId="0" borderId="2" xfId="15" applyNumberFormat="1" applyFont="1" applyFill="1" applyBorder="1" applyAlignment="1">
      <alignment vertical="top"/>
    </xf>
    <xf numFmtId="0" fontId="0" fillId="0" borderId="0" xfId="0" applyFont="1" applyFill="1" applyAlignment="1">
      <alignment vertical="top" wrapText="1"/>
    </xf>
    <xf numFmtId="0" fontId="0" fillId="0" borderId="0" xfId="0" applyNumberFormat="1" applyFont="1" applyFill="1" applyAlignment="1">
      <alignment horizontal="center" vertical="top"/>
    </xf>
    <xf numFmtId="0" fontId="0" fillId="0" borderId="0" xfId="0" applyFont="1" applyFill="1" applyAlignment="1">
      <alignment horizontal="center" vertical="top" wrapText="1"/>
    </xf>
    <xf numFmtId="43" fontId="0" fillId="0" borderId="7" xfId="15" applyNumberFormat="1" applyFont="1" applyFill="1" applyBorder="1" applyAlignment="1">
      <alignment vertical="top"/>
    </xf>
    <xf numFmtId="0" fontId="0" fillId="0" borderId="0" xfId="0" applyFont="1" applyFill="1" applyAlignment="1">
      <alignment horizontal="right" vertical="top"/>
    </xf>
    <xf numFmtId="0" fontId="0" fillId="0" borderId="0" xfId="0" applyFont="1" applyAlignment="1">
      <alignment horizontal="justify"/>
    </xf>
    <xf numFmtId="169" fontId="0" fillId="0" borderId="0" xfId="0" applyNumberFormat="1" applyFont="1" applyFill="1" applyAlignment="1">
      <alignment vertical="top"/>
    </xf>
    <xf numFmtId="169" fontId="0" fillId="0" borderId="0" xfId="15" applyNumberFormat="1" applyFont="1" applyFill="1" applyAlignment="1">
      <alignment horizontal="left" vertical="top"/>
    </xf>
    <xf numFmtId="169" fontId="0" fillId="0" borderId="2" xfId="15" applyNumberFormat="1" applyFont="1" applyFill="1" applyBorder="1" applyAlignment="1">
      <alignment horizontal="left" vertical="top"/>
    </xf>
    <xf numFmtId="169" fontId="0" fillId="0" borderId="0" xfId="15" applyNumberFormat="1" applyFont="1" applyFill="1" applyBorder="1" applyAlignment="1">
      <alignment horizontal="left" vertical="top"/>
    </xf>
    <xf numFmtId="169" fontId="0" fillId="0" borderId="7" xfId="15" applyNumberFormat="1" applyFont="1" applyFill="1" applyBorder="1" applyAlignment="1">
      <alignment horizontal="left" vertical="top"/>
    </xf>
    <xf numFmtId="1" fontId="0" fillId="0" borderId="0" xfId="0" applyNumberFormat="1" applyFont="1" applyFill="1" applyAlignment="1">
      <alignment vertical="top"/>
    </xf>
    <xf numFmtId="169" fontId="0" fillId="0" borderId="0" xfId="15" applyNumberFormat="1" applyFont="1" applyFill="1" applyAlignment="1">
      <alignment horizontal="center" vertical="top"/>
    </xf>
    <xf numFmtId="169" fontId="0" fillId="0" borderId="0" xfId="15" applyNumberFormat="1" applyFont="1" applyFill="1" applyAlignment="1">
      <alignment vertical="top" wrapText="1"/>
    </xf>
    <xf numFmtId="169" fontId="0" fillId="0" borderId="15" xfId="15" applyNumberFormat="1" applyFont="1" applyFill="1" applyBorder="1" applyAlignment="1">
      <alignment vertical="top"/>
    </xf>
    <xf numFmtId="0" fontId="0" fillId="0" borderId="0" xfId="0" applyFill="1" applyAlignment="1">
      <alignment horizontal="justify" wrapText="1"/>
    </xf>
    <xf numFmtId="0" fontId="1" fillId="0" borderId="0" xfId="0" applyFont="1" applyFill="1" applyAlignment="1">
      <alignment horizontal="center"/>
    </xf>
    <xf numFmtId="0" fontId="0" fillId="0" borderId="0" xfId="0" applyFill="1" applyAlignment="1">
      <alignment vertical="top" wrapText="1"/>
    </xf>
    <xf numFmtId="0" fontId="0" fillId="0" borderId="0" xfId="0" applyAlignment="1">
      <alignment/>
    </xf>
    <xf numFmtId="0" fontId="1" fillId="0" borderId="0" xfId="0" applyFont="1" applyFill="1" applyAlignment="1">
      <alignment horizontal="center" vertical="top"/>
    </xf>
    <xf numFmtId="2" fontId="0"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left"/>
    </xf>
    <xf numFmtId="0" fontId="0" fillId="0" borderId="0" xfId="0" applyFont="1" applyFill="1" applyAlignment="1">
      <alignment vertical="top" wrapText="1"/>
    </xf>
    <xf numFmtId="0" fontId="0" fillId="0" borderId="0" xfId="0" applyFont="1" applyAlignment="1">
      <alignment horizontal="justify"/>
    </xf>
    <xf numFmtId="0" fontId="0" fillId="0" borderId="0" xfId="0" applyFont="1" applyFill="1" applyAlignment="1">
      <alignment horizontal="left" vertical="top" wrapText="1"/>
    </xf>
    <xf numFmtId="0" fontId="1" fillId="0" borderId="0" xfId="0" applyFont="1" applyFill="1" applyAlignment="1">
      <alignment horizontal="left" vertical="top" wrapText="1"/>
    </xf>
    <xf numFmtId="0" fontId="0" fillId="0" borderId="0" xfId="0" applyNumberFormat="1" applyFont="1" applyFill="1" applyAlignment="1">
      <alignment horizontal="justify" vertical="top" wrapText="1"/>
    </xf>
    <xf numFmtId="0" fontId="0" fillId="0" borderId="0" xfId="0" applyFont="1" applyFill="1" applyAlignment="1">
      <alignment horizontal="justify" vertical="top" wrapText="1"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58"/>
  <sheetViews>
    <sheetView workbookViewId="0" topLeftCell="A13">
      <selection activeCell="B29" sqref="B29"/>
    </sheetView>
  </sheetViews>
  <sheetFormatPr defaultColWidth="9.140625" defaultRowHeight="12.75"/>
  <cols>
    <col min="1" max="1" width="45.8515625" style="3" customWidth="1"/>
    <col min="2" max="2" width="11.57421875" style="3" customWidth="1"/>
    <col min="3" max="3" width="3.57421875" style="1" customWidth="1"/>
    <col min="4" max="4" width="11.7109375" style="3" customWidth="1"/>
    <col min="5" max="16384" width="9.140625" style="3" customWidth="1"/>
  </cols>
  <sheetData>
    <row r="1" ht="12.75">
      <c r="A1" s="2" t="s">
        <v>2</v>
      </c>
    </row>
    <row r="2" ht="12.75">
      <c r="A2" s="2" t="s">
        <v>3</v>
      </c>
    </row>
    <row r="3" ht="12.75">
      <c r="A3" s="2" t="s">
        <v>173</v>
      </c>
    </row>
    <row r="4" ht="12.75">
      <c r="D4" s="5" t="s">
        <v>190</v>
      </c>
    </row>
    <row r="5" spans="2:4" ht="12.75">
      <c r="B5" s="4" t="s">
        <v>4</v>
      </c>
      <c r="D5" s="4" t="s">
        <v>4</v>
      </c>
    </row>
    <row r="6" spans="2:4" ht="12.75">
      <c r="B6" s="5" t="s">
        <v>165</v>
      </c>
      <c r="D6" s="5" t="s">
        <v>152</v>
      </c>
    </row>
    <row r="7" spans="2:4" ht="12.75">
      <c r="B7" s="5" t="s">
        <v>6</v>
      </c>
      <c r="D7" s="5" t="s">
        <v>6</v>
      </c>
    </row>
    <row r="8" ht="12.75">
      <c r="A8" s="2"/>
    </row>
    <row r="9" spans="1:4" ht="12.75">
      <c r="A9" s="2" t="s">
        <v>5</v>
      </c>
      <c r="B9" s="6">
        <v>35369</v>
      </c>
      <c r="C9" s="7"/>
      <c r="D9" s="6">
        <v>34952</v>
      </c>
    </row>
    <row r="10" spans="1:4" ht="12.75">
      <c r="A10" s="2" t="s">
        <v>7</v>
      </c>
      <c r="B10" s="6">
        <v>0</v>
      </c>
      <c r="C10" s="7"/>
      <c r="D10" s="6">
        <v>0</v>
      </c>
    </row>
    <row r="11" spans="1:4" ht="12.75">
      <c r="A11" s="2" t="s">
        <v>9</v>
      </c>
      <c r="B11" s="6">
        <v>650</v>
      </c>
      <c r="C11" s="7"/>
      <c r="D11" s="6">
        <v>650</v>
      </c>
    </row>
    <row r="12" spans="1:4" ht="12.75">
      <c r="A12" s="2" t="s">
        <v>10</v>
      </c>
      <c r="B12" s="6">
        <v>21591</v>
      </c>
      <c r="C12" s="7"/>
      <c r="D12" s="6">
        <v>21591</v>
      </c>
    </row>
    <row r="13" spans="1:4" ht="12.75">
      <c r="A13" s="2" t="s">
        <v>8</v>
      </c>
      <c r="B13" s="9">
        <f>13092+1849</f>
        <v>14941</v>
      </c>
      <c r="C13" s="7"/>
      <c r="D13" s="9">
        <f>1849+13135</f>
        <v>14984</v>
      </c>
    </row>
    <row r="14" spans="2:4" ht="12.75">
      <c r="B14" s="6"/>
      <c r="C14" s="7"/>
      <c r="D14" s="6"/>
    </row>
    <row r="15" spans="2:4" ht="12.75">
      <c r="B15" s="8">
        <f>SUM(B9:B14)</f>
        <v>72551</v>
      </c>
      <c r="C15" s="7"/>
      <c r="D15" s="8">
        <f>SUM(D9:D14)</f>
        <v>72177</v>
      </c>
    </row>
    <row r="16" spans="2:4" ht="12.75">
      <c r="B16" s="6"/>
      <c r="C16" s="7"/>
      <c r="D16" s="6"/>
    </row>
    <row r="17" spans="1:4" ht="12.75">
      <c r="A17" s="2" t="s">
        <v>11</v>
      </c>
      <c r="B17" s="6"/>
      <c r="C17" s="7"/>
      <c r="D17" s="6"/>
    </row>
    <row r="18" spans="2:4" ht="12.75">
      <c r="B18" s="6"/>
      <c r="C18" s="7"/>
      <c r="D18" s="6"/>
    </row>
    <row r="19" spans="1:4" ht="12.75">
      <c r="A19" s="3" t="s">
        <v>12</v>
      </c>
      <c r="B19" s="6">
        <v>40397</v>
      </c>
      <c r="C19" s="7"/>
      <c r="D19" s="6">
        <v>24937</v>
      </c>
    </row>
    <row r="20" spans="1:4" ht="12.75">
      <c r="A20" s="3" t="s">
        <v>13</v>
      </c>
      <c r="B20" s="6">
        <f>76067+14002</f>
        <v>90069</v>
      </c>
      <c r="C20" s="7"/>
      <c r="D20" s="6">
        <f>93438+11172</f>
        <v>104610</v>
      </c>
    </row>
    <row r="21" spans="1:4" ht="12.75">
      <c r="A21" s="3" t="s">
        <v>14</v>
      </c>
      <c r="B21" s="6">
        <f>26803+8063</f>
        <v>34866</v>
      </c>
      <c r="C21" s="7"/>
      <c r="D21" s="6">
        <f>23699+7497</f>
        <v>31196</v>
      </c>
    </row>
    <row r="22" spans="2:4" ht="12.75">
      <c r="B22" s="6"/>
      <c r="C22" s="7"/>
      <c r="D22" s="6"/>
    </row>
    <row r="23" spans="2:4" ht="12.75">
      <c r="B23" s="8">
        <f>SUM(B19:B22)</f>
        <v>165332</v>
      </c>
      <c r="C23" s="7"/>
      <c r="D23" s="8">
        <f>SUM(D19:D22)</f>
        <v>160743</v>
      </c>
    </row>
    <row r="24" spans="2:4" ht="12.75">
      <c r="B24" s="6"/>
      <c r="C24" s="7"/>
      <c r="D24" s="6"/>
    </row>
    <row r="25" spans="1:4" ht="12.75">
      <c r="A25" s="2" t="s">
        <v>15</v>
      </c>
      <c r="B25" s="6"/>
      <c r="C25" s="7"/>
      <c r="D25" s="6"/>
    </row>
    <row r="26" spans="2:4" ht="12.75">
      <c r="B26" s="6"/>
      <c r="C26" s="7"/>
      <c r="D26" s="6"/>
    </row>
    <row r="27" spans="1:4" ht="12.75">
      <c r="A27" s="3" t="s">
        <v>16</v>
      </c>
      <c r="B27" s="6">
        <f>43861+18764</f>
        <v>62625</v>
      </c>
      <c r="C27" s="7"/>
      <c r="D27" s="6">
        <f>39355+16490</f>
        <v>55845</v>
      </c>
    </row>
    <row r="28" spans="1:4" ht="12.75">
      <c r="A28" s="3" t="s">
        <v>65</v>
      </c>
      <c r="B28" s="6">
        <f>2748</f>
        <v>2748</v>
      </c>
      <c r="C28" s="7"/>
      <c r="D28" s="6">
        <v>1525</v>
      </c>
    </row>
    <row r="29" spans="1:4" ht="12.75">
      <c r="A29" s="3" t="s">
        <v>17</v>
      </c>
      <c r="B29" s="6">
        <f>3959+3860+3511</f>
        <v>11330</v>
      </c>
      <c r="C29" s="7"/>
      <c r="D29" s="6">
        <f>6922+3541+3511</f>
        <v>13974</v>
      </c>
    </row>
    <row r="30" spans="1:4" ht="12.75">
      <c r="A30" s="3" t="s">
        <v>18</v>
      </c>
      <c r="B30" s="6">
        <v>2134</v>
      </c>
      <c r="C30" s="7"/>
      <c r="D30" s="6">
        <v>3153</v>
      </c>
    </row>
    <row r="31" spans="2:4" ht="12.75">
      <c r="B31" s="6"/>
      <c r="C31" s="7"/>
      <c r="D31" s="6"/>
    </row>
    <row r="32" spans="2:4" ht="12.75">
      <c r="B32" s="8">
        <f>SUM(B27:B31)</f>
        <v>78837</v>
      </c>
      <c r="C32" s="7"/>
      <c r="D32" s="8">
        <f>SUM(D27:D31)</f>
        <v>74497</v>
      </c>
    </row>
    <row r="33" spans="2:4" ht="12.75">
      <c r="B33" s="6"/>
      <c r="C33" s="7"/>
      <c r="D33" s="6"/>
    </row>
    <row r="34" spans="1:4" ht="12.75">
      <c r="A34" s="3" t="s">
        <v>19</v>
      </c>
      <c r="B34" s="6">
        <f>+B23-B32</f>
        <v>86495</v>
      </c>
      <c r="C34" s="7"/>
      <c r="D34" s="6">
        <f>+D23-D32</f>
        <v>86246</v>
      </c>
    </row>
    <row r="35" spans="2:4" ht="12.75">
      <c r="B35" s="6"/>
      <c r="C35" s="7"/>
      <c r="D35" s="6"/>
    </row>
    <row r="36" spans="2:4" ht="13.5" thickBot="1">
      <c r="B36" s="10">
        <f>+B15+B34</f>
        <v>159046</v>
      </c>
      <c r="C36" s="7"/>
      <c r="D36" s="10">
        <f>+D15+D34</f>
        <v>158423</v>
      </c>
    </row>
    <row r="37" spans="2:4" ht="12.75">
      <c r="B37" s="6"/>
      <c r="C37" s="7"/>
      <c r="D37" s="6"/>
    </row>
    <row r="38" spans="1:4" ht="12.75">
      <c r="A38" s="2" t="s">
        <v>20</v>
      </c>
      <c r="B38" s="6"/>
      <c r="C38" s="7"/>
      <c r="D38" s="6"/>
    </row>
    <row r="39" spans="2:4" ht="12.75">
      <c r="B39" s="6"/>
      <c r="C39" s="7"/>
      <c r="D39" s="6"/>
    </row>
    <row r="40" spans="1:4" ht="12.75">
      <c r="A40" s="3" t="s">
        <v>21</v>
      </c>
      <c r="B40" s="6">
        <v>115646</v>
      </c>
      <c r="C40" s="7"/>
      <c r="D40" s="6">
        <v>115571</v>
      </c>
    </row>
    <row r="41" spans="1:4" ht="25.5">
      <c r="A41" s="11" t="s">
        <v>26</v>
      </c>
      <c r="B41" s="6">
        <v>28410</v>
      </c>
      <c r="C41" s="7"/>
      <c r="D41" s="6">
        <v>28485</v>
      </c>
    </row>
    <row r="42" spans="1:4" ht="12.75">
      <c r="A42" s="3" t="s">
        <v>22</v>
      </c>
      <c r="B42" s="6">
        <f>316+481+841+409-4959</f>
        <v>-2912</v>
      </c>
      <c r="C42" s="7"/>
      <c r="D42" s="6">
        <f>840+286+83+398+288-4922</f>
        <v>-3027</v>
      </c>
    </row>
    <row r="43" spans="2:4" ht="12.75">
      <c r="B43" s="12"/>
      <c r="C43" s="7"/>
      <c r="D43" s="12"/>
    </row>
    <row r="44" spans="1:4" ht="12.75">
      <c r="A44" s="3" t="s">
        <v>23</v>
      </c>
      <c r="B44" s="6">
        <f>SUM(B40:B43)</f>
        <v>141144</v>
      </c>
      <c r="C44" s="7"/>
      <c r="D44" s="6">
        <f>SUM(D40:D43)</f>
        <v>141029</v>
      </c>
    </row>
    <row r="45" spans="2:4" ht="12.75">
      <c r="B45" s="6"/>
      <c r="C45" s="7"/>
      <c r="D45" s="6"/>
    </row>
    <row r="46" spans="1:4" ht="12.75">
      <c r="A46" s="2" t="s">
        <v>24</v>
      </c>
      <c r="B46" s="6">
        <v>8879</v>
      </c>
      <c r="C46" s="7"/>
      <c r="D46" s="6">
        <v>8758</v>
      </c>
    </row>
    <row r="47" spans="2:4" ht="12.75">
      <c r="B47" s="6"/>
      <c r="C47" s="7"/>
      <c r="D47" s="6"/>
    </row>
    <row r="48" spans="1:4" ht="12.75">
      <c r="A48" s="2" t="s">
        <v>25</v>
      </c>
      <c r="B48" s="6"/>
      <c r="C48" s="7"/>
      <c r="D48" s="6"/>
    </row>
    <row r="49" spans="2:4" ht="12.75">
      <c r="B49" s="12"/>
      <c r="C49" s="7"/>
      <c r="D49" s="12"/>
    </row>
    <row r="50" spans="1:4" ht="12.75">
      <c r="A50" s="3" t="s">
        <v>17</v>
      </c>
      <c r="B50" s="14">
        <v>7670</v>
      </c>
      <c r="C50" s="7"/>
      <c r="D50" s="14">
        <v>7670</v>
      </c>
    </row>
    <row r="51" spans="1:4" ht="12.75">
      <c r="A51" s="3" t="s">
        <v>27</v>
      </c>
      <c r="B51" s="14">
        <v>324</v>
      </c>
      <c r="C51" s="7"/>
      <c r="D51" s="14">
        <v>324</v>
      </c>
    </row>
    <row r="52" spans="1:4" ht="12.75">
      <c r="A52" s="3" t="s">
        <v>65</v>
      </c>
      <c r="B52" s="15">
        <v>1029</v>
      </c>
      <c r="C52" s="7"/>
      <c r="D52" s="15">
        <v>642</v>
      </c>
    </row>
    <row r="53" spans="2:4" ht="12.75">
      <c r="B53" s="6"/>
      <c r="C53" s="7"/>
      <c r="D53" s="6"/>
    </row>
    <row r="54" spans="2:4" ht="12.75">
      <c r="B54" s="6">
        <f>SUM(B50:B53)</f>
        <v>9023</v>
      </c>
      <c r="C54" s="7"/>
      <c r="D54" s="6">
        <f>SUM(D50:D53)</f>
        <v>8636</v>
      </c>
    </row>
    <row r="55" spans="2:4" ht="12.75">
      <c r="B55" s="6"/>
      <c r="C55" s="7"/>
      <c r="D55" s="6"/>
    </row>
    <row r="56" spans="2:4" ht="13.5" thickBot="1">
      <c r="B56" s="10">
        <f>+B44+B46+B54</f>
        <v>159046</v>
      </c>
      <c r="C56" s="7"/>
      <c r="D56" s="10">
        <f>+D44+D46+D54</f>
        <v>158423</v>
      </c>
    </row>
    <row r="58" spans="1:4" ht="24.75" customHeight="1">
      <c r="A58" s="64" t="s">
        <v>184</v>
      </c>
      <c r="B58" s="64"/>
      <c r="C58" s="64"/>
      <c r="D58" s="64"/>
    </row>
  </sheetData>
  <mergeCells count="1">
    <mergeCell ref="A58:D58"/>
  </mergeCells>
  <printOptions horizontalCentered="1"/>
  <pageMargins left="0.75" right="0.75" top="1" bottom="1" header="0.5" footer="0.5"/>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H44"/>
  <sheetViews>
    <sheetView workbookViewId="0" topLeftCell="A31">
      <selection activeCell="A43" sqref="A43"/>
    </sheetView>
  </sheetViews>
  <sheetFormatPr defaultColWidth="9.140625" defaultRowHeight="12.75"/>
  <cols>
    <col min="1" max="1" width="38.8515625" style="3" customWidth="1"/>
    <col min="2" max="2" width="11.57421875" style="3" customWidth="1"/>
    <col min="3" max="3" width="3.57421875" style="3" customWidth="1"/>
    <col min="4" max="4" width="12.140625" style="3" customWidth="1"/>
    <col min="5" max="5" width="4.00390625" style="3" customWidth="1"/>
    <col min="6" max="6" width="10.8515625" style="3" customWidth="1"/>
    <col min="7" max="7" width="3.28125" style="3" customWidth="1"/>
    <col min="8" max="8" width="11.7109375" style="3" customWidth="1"/>
    <col min="9" max="16384" width="9.140625" style="3" customWidth="1"/>
  </cols>
  <sheetData>
    <row r="1" ht="12.75">
      <c r="A1" s="2" t="s">
        <v>2</v>
      </c>
    </row>
    <row r="2" ht="12.75">
      <c r="A2" s="2" t="s">
        <v>28</v>
      </c>
    </row>
    <row r="3" ht="12.75">
      <c r="A3" s="2" t="s">
        <v>189</v>
      </c>
    </row>
    <row r="5" spans="2:8" ht="12.75">
      <c r="B5" s="65" t="s">
        <v>89</v>
      </c>
      <c r="C5" s="65"/>
      <c r="D5" s="65"/>
      <c r="E5" s="5"/>
      <c r="F5" s="65" t="s">
        <v>174</v>
      </c>
      <c r="G5" s="65"/>
      <c r="H5" s="65"/>
    </row>
    <row r="6" spans="2:8" ht="12.75">
      <c r="B6" s="5" t="s">
        <v>165</v>
      </c>
      <c r="C6" s="5"/>
      <c r="D6" s="5" t="s">
        <v>167</v>
      </c>
      <c r="E6" s="5"/>
      <c r="F6" s="5" t="s">
        <v>165</v>
      </c>
      <c r="G6" s="5"/>
      <c r="H6" s="5" t="s">
        <v>167</v>
      </c>
    </row>
    <row r="7" spans="2:8" ht="12.75">
      <c r="B7" s="5" t="s">
        <v>29</v>
      </c>
      <c r="C7" s="5"/>
      <c r="D7" s="5" t="s">
        <v>29</v>
      </c>
      <c r="E7" s="5"/>
      <c r="F7" s="5" t="s">
        <v>29</v>
      </c>
      <c r="G7" s="5"/>
      <c r="H7" s="5" t="s">
        <v>29</v>
      </c>
    </row>
    <row r="9" spans="1:8" ht="12.75">
      <c r="A9" s="3" t="s">
        <v>30</v>
      </c>
      <c r="B9" s="6">
        <v>37010</v>
      </c>
      <c r="C9" s="6"/>
      <c r="D9" s="6">
        <v>50407</v>
      </c>
      <c r="E9" s="6"/>
      <c r="F9" s="6">
        <f>+B9</f>
        <v>37010</v>
      </c>
      <c r="G9" s="6"/>
      <c r="H9" s="6">
        <v>50407</v>
      </c>
    </row>
    <row r="10" spans="2:8" ht="12.75">
      <c r="B10" s="6"/>
      <c r="C10" s="6"/>
      <c r="D10" s="6"/>
      <c r="E10" s="6"/>
      <c r="F10" s="6"/>
      <c r="G10" s="6"/>
      <c r="H10" s="6"/>
    </row>
    <row r="11" spans="1:8" ht="12.75">
      <c r="A11" s="3" t="s">
        <v>32</v>
      </c>
      <c r="B11" s="6">
        <v>-24681</v>
      </c>
      <c r="C11" s="6"/>
      <c r="D11" s="6">
        <v>-34083</v>
      </c>
      <c r="E11" s="6"/>
      <c r="F11" s="6">
        <f>+B11</f>
        <v>-24681</v>
      </c>
      <c r="G11" s="6"/>
      <c r="H11" s="6">
        <v>-34083</v>
      </c>
    </row>
    <row r="12" spans="2:8" ht="12.75">
      <c r="B12" s="12"/>
      <c r="C12" s="12"/>
      <c r="D12" s="12"/>
      <c r="E12" s="6"/>
      <c r="F12" s="12"/>
      <c r="G12" s="12"/>
      <c r="H12" s="12"/>
    </row>
    <row r="13" spans="1:8" ht="12.75">
      <c r="A13" s="3" t="s">
        <v>31</v>
      </c>
      <c r="B13" s="6">
        <f>SUM(B9:B12)</f>
        <v>12329</v>
      </c>
      <c r="C13" s="6"/>
      <c r="D13" s="6">
        <f>SUM(D9:D12)</f>
        <v>16324</v>
      </c>
      <c r="E13" s="6"/>
      <c r="F13" s="6">
        <f>SUM(F9:F12)</f>
        <v>12329</v>
      </c>
      <c r="G13" s="6"/>
      <c r="H13" s="6">
        <f>SUM(H9:H12)</f>
        <v>16324</v>
      </c>
    </row>
    <row r="14" spans="2:8" ht="12.75">
      <c r="B14" s="6"/>
      <c r="C14" s="6"/>
      <c r="D14" s="6"/>
      <c r="E14" s="6"/>
      <c r="F14" s="6"/>
      <c r="G14" s="6"/>
      <c r="H14" s="6"/>
    </row>
    <row r="15" spans="1:8" ht="12.75">
      <c r="A15" s="3" t="s">
        <v>36</v>
      </c>
      <c r="B15" s="6">
        <v>508</v>
      </c>
      <c r="C15" s="6"/>
      <c r="D15" s="6">
        <v>634</v>
      </c>
      <c r="E15" s="6"/>
      <c r="F15" s="6">
        <f>+B15</f>
        <v>508</v>
      </c>
      <c r="G15" s="6"/>
      <c r="H15" s="6">
        <v>634</v>
      </c>
    </row>
    <row r="16" spans="2:8" ht="12.75">
      <c r="B16" s="6"/>
      <c r="C16" s="6"/>
      <c r="D16" s="6"/>
      <c r="E16" s="6"/>
      <c r="F16" s="6"/>
      <c r="G16" s="6"/>
      <c r="H16" s="6"/>
    </row>
    <row r="17" spans="1:8" ht="12.75">
      <c r="A17" s="3" t="s">
        <v>33</v>
      </c>
      <c r="B17" s="6">
        <f>-7207-1832-2202+1</f>
        <v>-11240</v>
      </c>
      <c r="C17" s="6"/>
      <c r="D17" s="6">
        <v>-10249</v>
      </c>
      <c r="E17" s="6"/>
      <c r="F17" s="6">
        <f>+B17</f>
        <v>-11240</v>
      </c>
      <c r="G17" s="6"/>
      <c r="H17" s="6">
        <v>-10249</v>
      </c>
    </row>
    <row r="18" spans="2:8" ht="12.75">
      <c r="B18" s="12"/>
      <c r="C18" s="12"/>
      <c r="D18" s="12"/>
      <c r="E18" s="6"/>
      <c r="F18" s="12"/>
      <c r="G18" s="12"/>
      <c r="H18" s="12"/>
    </row>
    <row r="19" spans="1:8" ht="12.75">
      <c r="A19" s="3" t="s">
        <v>146</v>
      </c>
      <c r="B19" s="6">
        <f>+B13+B15+B17</f>
        <v>1597</v>
      </c>
      <c r="C19" s="6"/>
      <c r="D19" s="6">
        <f>+D13+D15+D17</f>
        <v>6709</v>
      </c>
      <c r="E19" s="6"/>
      <c r="F19" s="6">
        <f>+F13+F15+F17</f>
        <v>1597</v>
      </c>
      <c r="G19" s="6"/>
      <c r="H19" s="6">
        <f>+H13+H15+H17</f>
        <v>6709</v>
      </c>
    </row>
    <row r="20" spans="2:8" ht="12.75">
      <c r="B20" s="6"/>
      <c r="C20" s="6"/>
      <c r="D20" s="6"/>
      <c r="E20" s="6"/>
      <c r="F20" s="6"/>
      <c r="G20" s="6"/>
      <c r="H20" s="6"/>
    </row>
    <row r="21" spans="1:8" ht="12.75">
      <c r="A21" s="3" t="s">
        <v>34</v>
      </c>
      <c r="B21" s="6">
        <v>-335</v>
      </c>
      <c r="C21" s="6"/>
      <c r="D21" s="6">
        <v>-514</v>
      </c>
      <c r="E21" s="6"/>
      <c r="F21" s="6">
        <f>+B21</f>
        <v>-335</v>
      </c>
      <c r="G21" s="6"/>
      <c r="H21" s="6">
        <v>-514</v>
      </c>
    </row>
    <row r="22" spans="2:8" ht="12.75">
      <c r="B22" s="6"/>
      <c r="C22" s="6"/>
      <c r="D22" s="6"/>
      <c r="E22" s="6"/>
      <c r="F22" s="6"/>
      <c r="G22" s="6"/>
      <c r="H22" s="6"/>
    </row>
    <row r="23" spans="1:8" ht="12.75">
      <c r="A23" s="3" t="s">
        <v>35</v>
      </c>
      <c r="B23" s="6">
        <v>-16</v>
      </c>
      <c r="C23" s="6"/>
      <c r="D23" s="6">
        <v>-308</v>
      </c>
      <c r="E23" s="6"/>
      <c r="F23" s="6">
        <f>+B23</f>
        <v>-16</v>
      </c>
      <c r="G23" s="6"/>
      <c r="H23" s="6">
        <v>-308</v>
      </c>
    </row>
    <row r="24" spans="2:8" ht="12.75">
      <c r="B24" s="12"/>
      <c r="C24" s="12"/>
      <c r="D24" s="12"/>
      <c r="E24" s="6"/>
      <c r="F24" s="12"/>
      <c r="G24" s="12"/>
      <c r="H24" s="12"/>
    </row>
    <row r="25" spans="1:8" ht="12.75">
      <c r="A25" s="3" t="s">
        <v>86</v>
      </c>
      <c r="B25" s="6">
        <f>+B19+B21+B23</f>
        <v>1246</v>
      </c>
      <c r="C25" s="6"/>
      <c r="D25" s="6">
        <f>+D19+D21+D23</f>
        <v>5887</v>
      </c>
      <c r="E25" s="6"/>
      <c r="F25" s="6">
        <f>+F19+F21+F23</f>
        <v>1246</v>
      </c>
      <c r="G25" s="6"/>
      <c r="H25" s="6">
        <f>+H19+H21+H23</f>
        <v>5887</v>
      </c>
    </row>
    <row r="26" spans="2:8" ht="12.75">
      <c r="B26" s="6"/>
      <c r="C26" s="6"/>
      <c r="D26" s="6"/>
      <c r="E26" s="6"/>
      <c r="F26" s="6"/>
      <c r="G26" s="6"/>
      <c r="H26" s="6"/>
    </row>
    <row r="27" spans="1:8" ht="12.75">
      <c r="A27" s="3" t="s">
        <v>37</v>
      </c>
      <c r="B27" s="6"/>
      <c r="C27" s="6"/>
      <c r="D27" s="6"/>
      <c r="E27" s="6"/>
      <c r="F27" s="6"/>
      <c r="G27" s="6"/>
      <c r="H27" s="6"/>
    </row>
    <row r="28" spans="1:8" ht="12.75">
      <c r="A28" s="17" t="s">
        <v>38</v>
      </c>
      <c r="B28" s="13">
        <v>-964</v>
      </c>
      <c r="C28" s="6"/>
      <c r="D28" s="13">
        <v>-2569</v>
      </c>
      <c r="E28" s="6"/>
      <c r="F28" s="13">
        <f>+B28</f>
        <v>-964</v>
      </c>
      <c r="G28" s="6"/>
      <c r="H28" s="13">
        <v>-2569</v>
      </c>
    </row>
    <row r="29" spans="1:8" ht="12.75">
      <c r="A29" s="17" t="s">
        <v>39</v>
      </c>
      <c r="B29" s="15">
        <v>16</v>
      </c>
      <c r="C29" s="6"/>
      <c r="D29" s="15">
        <v>0</v>
      </c>
      <c r="E29" s="6"/>
      <c r="F29" s="15">
        <f>+B29</f>
        <v>16</v>
      </c>
      <c r="G29" s="6"/>
      <c r="H29" s="15">
        <v>0</v>
      </c>
    </row>
    <row r="30" spans="2:8" ht="12.75">
      <c r="B30" s="6">
        <f>SUM(B28:B29)</f>
        <v>-948</v>
      </c>
      <c r="C30" s="6"/>
      <c r="D30" s="6">
        <f>SUM(D28:D29)</f>
        <v>-2569</v>
      </c>
      <c r="E30" s="6"/>
      <c r="F30" s="6">
        <f>SUM(F28:F29)</f>
        <v>-948</v>
      </c>
      <c r="G30" s="6"/>
      <c r="H30" s="6">
        <f>SUM(H28:H29)</f>
        <v>-2569</v>
      </c>
    </row>
    <row r="31" spans="2:8" ht="12.75">
      <c r="B31" s="12"/>
      <c r="C31" s="12"/>
      <c r="D31" s="12"/>
      <c r="E31" s="6"/>
      <c r="F31" s="12"/>
      <c r="G31" s="12"/>
      <c r="H31" s="12"/>
    </row>
    <row r="32" spans="1:8" ht="12.75">
      <c r="A32" s="3" t="s">
        <v>147</v>
      </c>
      <c r="B32" s="6">
        <f>+B25+B30</f>
        <v>298</v>
      </c>
      <c r="C32" s="6"/>
      <c r="D32" s="6">
        <f>+D25+D30</f>
        <v>3318</v>
      </c>
      <c r="E32" s="6"/>
      <c r="F32" s="6">
        <f>+F25+F30</f>
        <v>298</v>
      </c>
      <c r="G32" s="6"/>
      <c r="H32" s="6">
        <f>+H25+H30</f>
        <v>3318</v>
      </c>
    </row>
    <row r="33" spans="2:8" ht="12.75">
      <c r="B33" s="6"/>
      <c r="C33" s="6"/>
      <c r="D33" s="6"/>
      <c r="E33" s="6"/>
      <c r="F33" s="6"/>
      <c r="G33" s="6"/>
      <c r="H33" s="6"/>
    </row>
    <row r="34" spans="1:8" ht="12.75">
      <c r="A34" s="3" t="s">
        <v>40</v>
      </c>
      <c r="B34" s="6">
        <v>-121</v>
      </c>
      <c r="C34" s="6"/>
      <c r="D34" s="6">
        <v>857</v>
      </c>
      <c r="E34" s="6"/>
      <c r="F34" s="6">
        <f>+B34</f>
        <v>-121</v>
      </c>
      <c r="G34" s="6"/>
      <c r="H34" s="6">
        <v>857</v>
      </c>
    </row>
    <row r="35" spans="2:8" ht="12.75">
      <c r="B35" s="12"/>
      <c r="C35" s="12"/>
      <c r="D35" s="12"/>
      <c r="E35" s="6"/>
      <c r="F35" s="12"/>
      <c r="G35" s="12"/>
      <c r="H35" s="12"/>
    </row>
    <row r="36" spans="1:8" ht="13.5" thickBot="1">
      <c r="A36" s="3" t="s">
        <v>224</v>
      </c>
      <c r="B36" s="10">
        <f>+B32+B34</f>
        <v>177</v>
      </c>
      <c r="C36" s="10"/>
      <c r="D36" s="10">
        <f>+D32+D34</f>
        <v>4175</v>
      </c>
      <c r="E36" s="6"/>
      <c r="F36" s="10">
        <f>+F32+F34</f>
        <v>177</v>
      </c>
      <c r="G36" s="10"/>
      <c r="H36" s="10">
        <f>+H32+H34</f>
        <v>4175</v>
      </c>
    </row>
    <row r="37" spans="2:8" ht="12.75">
      <c r="B37" s="6"/>
      <c r="C37" s="6"/>
      <c r="D37" s="6"/>
      <c r="E37" s="6"/>
      <c r="F37" s="6"/>
      <c r="G37" s="6"/>
      <c r="H37" s="6"/>
    </row>
    <row r="38" spans="1:8" ht="13.5" thickBot="1">
      <c r="A38" s="3" t="s">
        <v>41</v>
      </c>
      <c r="B38" s="16">
        <v>0.15</v>
      </c>
      <c r="C38" s="16"/>
      <c r="D38" s="16">
        <v>3.63</v>
      </c>
      <c r="E38" s="18"/>
      <c r="F38" s="16">
        <f>+B38</f>
        <v>0.15</v>
      </c>
      <c r="G38" s="16"/>
      <c r="H38" s="16">
        <v>3.63</v>
      </c>
    </row>
    <row r="39" spans="2:8" ht="12.75">
      <c r="B39" s="18"/>
      <c r="C39" s="18"/>
      <c r="D39" s="18"/>
      <c r="E39" s="18"/>
      <c r="F39" s="18"/>
      <c r="G39" s="18"/>
      <c r="H39" s="18"/>
    </row>
    <row r="40" spans="1:8" ht="13.5" thickBot="1">
      <c r="A40" s="3" t="s">
        <v>42</v>
      </c>
      <c r="B40" s="32">
        <v>0.27</v>
      </c>
      <c r="C40" s="16"/>
      <c r="D40" s="32">
        <v>3.05</v>
      </c>
      <c r="E40" s="18"/>
      <c r="F40" s="32">
        <f>+B40</f>
        <v>0.27</v>
      </c>
      <c r="G40" s="16"/>
      <c r="H40" s="32">
        <v>3.05</v>
      </c>
    </row>
    <row r="42" spans="1:8" ht="26.25" customHeight="1">
      <c r="A42" s="64" t="s">
        <v>237</v>
      </c>
      <c r="B42" s="64"/>
      <c r="C42" s="64"/>
      <c r="D42" s="64"/>
      <c r="E42" s="64"/>
      <c r="F42" s="64"/>
      <c r="G42" s="64"/>
      <c r="H42" s="64"/>
    </row>
    <row r="44" spans="1:8" ht="38.25" customHeight="1">
      <c r="A44" s="66"/>
      <c r="B44" s="67"/>
      <c r="C44" s="67"/>
      <c r="D44" s="67"/>
      <c r="E44" s="67"/>
      <c r="F44" s="67"/>
      <c r="G44" s="67"/>
      <c r="H44" s="67"/>
    </row>
  </sheetData>
  <mergeCells count="4">
    <mergeCell ref="B5:D5"/>
    <mergeCell ref="F5:H5"/>
    <mergeCell ref="A42:H42"/>
    <mergeCell ref="A44:H44"/>
  </mergeCells>
  <printOptions horizontalCentered="1"/>
  <pageMargins left="0.75" right="0.75" top="1" bottom="1" header="0.5" footer="0.5"/>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G56"/>
  <sheetViews>
    <sheetView zoomScale="75" zoomScaleNormal="75" workbookViewId="0" topLeftCell="A19">
      <selection activeCell="A57" sqref="A57"/>
    </sheetView>
  </sheetViews>
  <sheetFormatPr defaultColWidth="9.140625" defaultRowHeight="12.75"/>
  <cols>
    <col min="1" max="1" width="43.57421875" style="3" customWidth="1"/>
    <col min="2" max="2" width="12.28125" style="3" customWidth="1"/>
    <col min="3" max="3" width="13.421875" style="3" customWidth="1"/>
    <col min="4" max="4" width="12.57421875" style="3" customWidth="1"/>
    <col min="5" max="5" width="12.7109375" style="3" bestFit="1" customWidth="1"/>
    <col min="6" max="6" width="16.00390625" style="3" customWidth="1"/>
    <col min="7" max="7" width="12.28125" style="3" bestFit="1" customWidth="1"/>
    <col min="8" max="16384" width="9.140625" style="3" customWidth="1"/>
  </cols>
  <sheetData>
    <row r="1" ht="12.75">
      <c r="A1" s="2" t="s">
        <v>2</v>
      </c>
    </row>
    <row r="2" ht="12.75">
      <c r="A2" s="2" t="s">
        <v>43</v>
      </c>
    </row>
    <row r="3" ht="12.75">
      <c r="A3" s="2" t="s">
        <v>189</v>
      </c>
    </row>
    <row r="5" spans="2:7" ht="12.75">
      <c r="B5" s="2"/>
      <c r="C5" s="2"/>
      <c r="D5" s="65" t="s">
        <v>46</v>
      </c>
      <c r="E5" s="65"/>
      <c r="F5" s="5" t="s">
        <v>47</v>
      </c>
      <c r="G5" s="2"/>
    </row>
    <row r="6" spans="2:7" s="19" customFormat="1" ht="79.5" customHeight="1">
      <c r="B6" s="20" t="s">
        <v>48</v>
      </c>
      <c r="C6" s="20" t="s">
        <v>163</v>
      </c>
      <c r="D6" s="20" t="s">
        <v>49</v>
      </c>
      <c r="E6" s="20" t="s">
        <v>50</v>
      </c>
      <c r="F6" s="20" t="s">
        <v>51</v>
      </c>
      <c r="G6" s="20" t="s">
        <v>52</v>
      </c>
    </row>
    <row r="7" spans="2:7" ht="12.75">
      <c r="B7" s="20" t="s">
        <v>53</v>
      </c>
      <c r="C7" s="20" t="s">
        <v>53</v>
      </c>
      <c r="D7" s="20" t="s">
        <v>53</v>
      </c>
      <c r="E7" s="20" t="s">
        <v>53</v>
      </c>
      <c r="F7" s="20" t="s">
        <v>53</v>
      </c>
      <c r="G7" s="20" t="s">
        <v>53</v>
      </c>
    </row>
    <row r="8" spans="2:7" ht="12.75">
      <c r="B8" s="20"/>
      <c r="C8" s="20"/>
      <c r="D8" s="20"/>
      <c r="E8" s="20"/>
      <c r="F8" s="20"/>
      <c r="G8" s="20"/>
    </row>
    <row r="9" ht="12.75">
      <c r="A9" s="2" t="s">
        <v>226</v>
      </c>
    </row>
    <row r="11" spans="1:7" ht="12.75">
      <c r="A11" s="3" t="s">
        <v>171</v>
      </c>
      <c r="B11" s="6">
        <v>115571</v>
      </c>
      <c r="C11" s="6">
        <v>28485</v>
      </c>
      <c r="D11" s="6">
        <f>286+398+840</f>
        <v>1524</v>
      </c>
      <c r="E11" s="6">
        <f>83+288</f>
        <v>371</v>
      </c>
      <c r="F11" s="6">
        <v>-4922</v>
      </c>
      <c r="G11" s="6">
        <f>SUM(B11:F11)</f>
        <v>141029</v>
      </c>
    </row>
    <row r="12" spans="2:7" ht="12.75">
      <c r="B12" s="6"/>
      <c r="C12" s="6"/>
      <c r="D12" s="6"/>
      <c r="E12" s="6"/>
      <c r="F12" s="6"/>
      <c r="G12" s="6"/>
    </row>
    <row r="13" spans="1:7" ht="12.75">
      <c r="A13" s="11"/>
      <c r="B13" s="21"/>
      <c r="C13" s="22"/>
      <c r="D13" s="22"/>
      <c r="E13" s="22"/>
      <c r="F13" s="22"/>
      <c r="G13" s="23"/>
    </row>
    <row r="14" spans="1:7" ht="38.25">
      <c r="A14" s="11" t="s">
        <v>154</v>
      </c>
      <c r="B14" s="24">
        <v>75</v>
      </c>
      <c r="C14" s="7"/>
      <c r="D14" s="7"/>
      <c r="E14" s="7"/>
      <c r="F14" s="7"/>
      <c r="G14" s="25">
        <f>SUM(B14:F14)</f>
        <v>75</v>
      </c>
    </row>
    <row r="15" spans="1:7" ht="12.75">
      <c r="A15" s="11"/>
      <c r="B15" s="24"/>
      <c r="C15" s="7"/>
      <c r="D15" s="7"/>
      <c r="E15" s="7"/>
      <c r="F15" s="7"/>
      <c r="G15" s="25"/>
    </row>
    <row r="16" spans="1:7" ht="25.5" customHeight="1">
      <c r="A16" s="11" t="s">
        <v>153</v>
      </c>
      <c r="B16" s="24"/>
      <c r="C16" s="7">
        <v>-75</v>
      </c>
      <c r="D16" s="7"/>
      <c r="E16" s="7"/>
      <c r="F16" s="7"/>
      <c r="G16" s="25">
        <f>SUM(B16:F16)</f>
        <v>-75</v>
      </c>
    </row>
    <row r="17" spans="1:7" ht="12.75">
      <c r="A17" s="11"/>
      <c r="B17" s="24"/>
      <c r="C17" s="7"/>
      <c r="D17" s="7"/>
      <c r="E17" s="7"/>
      <c r="F17" s="7"/>
      <c r="G17" s="25"/>
    </row>
    <row r="18" spans="1:7" ht="38.25">
      <c r="A18" s="11" t="s">
        <v>155</v>
      </c>
      <c r="B18" s="24"/>
      <c r="C18" s="7"/>
      <c r="D18" s="7">
        <v>30</v>
      </c>
      <c r="E18" s="7"/>
      <c r="F18" s="7"/>
      <c r="G18" s="25">
        <f>SUM(B18:F18)</f>
        <v>30</v>
      </c>
    </row>
    <row r="19" spans="1:7" ht="12.75">
      <c r="A19" s="11"/>
      <c r="B19" s="24"/>
      <c r="C19" s="7"/>
      <c r="D19" s="7"/>
      <c r="E19" s="7"/>
      <c r="F19" s="7"/>
      <c r="G19" s="25"/>
    </row>
    <row r="20" spans="1:7" ht="25.5">
      <c r="A20" s="11" t="s">
        <v>164</v>
      </c>
      <c r="B20" s="24"/>
      <c r="C20" s="7"/>
      <c r="D20" s="7"/>
      <c r="E20" s="7"/>
      <c r="F20" s="7"/>
      <c r="G20" s="25">
        <f>SUM(B20:F20)</f>
        <v>0</v>
      </c>
    </row>
    <row r="21" spans="1:7" ht="12.75">
      <c r="A21" s="11"/>
      <c r="B21" s="24"/>
      <c r="C21" s="7"/>
      <c r="D21" s="7"/>
      <c r="E21" s="7"/>
      <c r="F21" s="7"/>
      <c r="G21" s="25"/>
    </row>
    <row r="22" spans="1:7" ht="27" customHeight="1">
      <c r="A22" s="11" t="s">
        <v>132</v>
      </c>
      <c r="B22" s="24"/>
      <c r="C22" s="7"/>
      <c r="D22" s="7"/>
      <c r="E22" s="7">
        <v>121</v>
      </c>
      <c r="F22" s="7"/>
      <c r="G22" s="25">
        <f>SUM(B22:F22)</f>
        <v>121</v>
      </c>
    </row>
    <row r="23" spans="2:7" ht="12.75">
      <c r="B23" s="24"/>
      <c r="C23" s="7"/>
      <c r="D23" s="7"/>
      <c r="E23" s="7"/>
      <c r="F23" s="7"/>
      <c r="G23" s="25"/>
    </row>
    <row r="24" spans="1:7" ht="25.5" customHeight="1">
      <c r="A24" s="11" t="s">
        <v>133</v>
      </c>
      <c r="B24" s="24"/>
      <c r="C24" s="7"/>
      <c r="D24" s="7"/>
      <c r="E24" s="7"/>
      <c r="F24" s="7">
        <v>-213</v>
      </c>
      <c r="G24" s="25">
        <f>SUM(B24:F24)</f>
        <v>-213</v>
      </c>
    </row>
    <row r="25" spans="1:7" ht="12.75">
      <c r="A25" s="11"/>
      <c r="B25" s="24"/>
      <c r="C25" s="7"/>
      <c r="D25" s="7"/>
      <c r="E25" s="7"/>
      <c r="F25" s="7"/>
      <c r="G25" s="25"/>
    </row>
    <row r="26" spans="1:7" ht="25.5">
      <c r="A26" s="11" t="s">
        <v>227</v>
      </c>
      <c r="B26" s="24"/>
      <c r="C26" s="7"/>
      <c r="D26" s="7"/>
      <c r="E26" s="7"/>
      <c r="F26" s="7"/>
      <c r="G26" s="25">
        <f>SUM(B26:F26)</f>
        <v>0</v>
      </c>
    </row>
    <row r="27" spans="1:7" ht="12.75">
      <c r="A27" s="11"/>
      <c r="B27" s="26"/>
      <c r="C27" s="12"/>
      <c r="D27" s="12"/>
      <c r="E27" s="12"/>
      <c r="F27" s="12"/>
      <c r="G27" s="27"/>
    </row>
    <row r="28" spans="2:7" ht="12.75">
      <c r="B28" s="6"/>
      <c r="C28" s="6"/>
      <c r="D28" s="6"/>
      <c r="E28" s="6"/>
      <c r="F28" s="6"/>
      <c r="G28" s="6"/>
    </row>
    <row r="29" spans="1:7" ht="13.5" customHeight="1">
      <c r="A29" s="11" t="s">
        <v>134</v>
      </c>
      <c r="B29" s="6">
        <f aca="true" t="shared" si="0" ref="B29:G29">SUM(B13:B27)</f>
        <v>75</v>
      </c>
      <c r="C29" s="6">
        <f t="shared" si="0"/>
        <v>-75</v>
      </c>
      <c r="D29" s="6">
        <f t="shared" si="0"/>
        <v>30</v>
      </c>
      <c r="E29" s="6">
        <f t="shared" si="0"/>
        <v>121</v>
      </c>
      <c r="F29" s="6">
        <f t="shared" si="0"/>
        <v>-213</v>
      </c>
      <c r="G29" s="6">
        <f t="shared" si="0"/>
        <v>-62</v>
      </c>
    </row>
    <row r="30" spans="2:7" ht="12.75">
      <c r="B30" s="6"/>
      <c r="C30" s="6"/>
      <c r="D30" s="6"/>
      <c r="E30" s="6"/>
      <c r="F30" s="6"/>
      <c r="G30" s="6"/>
    </row>
    <row r="31" spans="1:7" ht="12.75">
      <c r="A31" s="3" t="s">
        <v>225</v>
      </c>
      <c r="B31" s="6">
        <v>0</v>
      </c>
      <c r="C31" s="6">
        <v>0</v>
      </c>
      <c r="D31" s="6">
        <v>0</v>
      </c>
      <c r="E31" s="6">
        <v>0</v>
      </c>
      <c r="F31" s="6">
        <v>177</v>
      </c>
      <c r="G31" s="6">
        <f>SUM(B31:F31)</f>
        <v>177</v>
      </c>
    </row>
    <row r="32" spans="2:7" ht="12.75">
      <c r="B32" s="6"/>
      <c r="C32" s="6"/>
      <c r="D32" s="6"/>
      <c r="E32" s="6"/>
      <c r="F32" s="6"/>
      <c r="G32" s="6"/>
    </row>
    <row r="33" spans="1:7" ht="13.5" thickBot="1">
      <c r="A33" s="3" t="s">
        <v>169</v>
      </c>
      <c r="B33" s="10">
        <f aca="true" t="shared" si="1" ref="B33:G33">+B31+B29+B11</f>
        <v>115646</v>
      </c>
      <c r="C33" s="10">
        <f t="shared" si="1"/>
        <v>28410</v>
      </c>
      <c r="D33" s="10">
        <f t="shared" si="1"/>
        <v>1554</v>
      </c>
      <c r="E33" s="10">
        <f t="shared" si="1"/>
        <v>492</v>
      </c>
      <c r="F33" s="10">
        <f t="shared" si="1"/>
        <v>-4958</v>
      </c>
      <c r="G33" s="10">
        <f t="shared" si="1"/>
        <v>141144</v>
      </c>
    </row>
    <row r="34" ht="12.75">
      <c r="G34" s="35"/>
    </row>
    <row r="35" spans="2:7" ht="12.75">
      <c r="B35" s="2"/>
      <c r="C35" s="2"/>
      <c r="D35" s="65" t="s">
        <v>46</v>
      </c>
      <c r="E35" s="65"/>
      <c r="F35" s="5" t="s">
        <v>47</v>
      </c>
      <c r="G35" s="2"/>
    </row>
    <row r="36" spans="2:7" ht="76.5">
      <c r="B36" s="20" t="s">
        <v>48</v>
      </c>
      <c r="C36" s="20" t="s">
        <v>26</v>
      </c>
      <c r="D36" s="20" t="s">
        <v>49</v>
      </c>
      <c r="E36" s="20" t="s">
        <v>50</v>
      </c>
      <c r="F36" s="20" t="s">
        <v>51</v>
      </c>
      <c r="G36" s="20" t="s">
        <v>52</v>
      </c>
    </row>
    <row r="37" spans="2:7" ht="12.75">
      <c r="B37" s="20" t="s">
        <v>53</v>
      </c>
      <c r="C37" s="20" t="s">
        <v>53</v>
      </c>
      <c r="D37" s="20" t="s">
        <v>53</v>
      </c>
      <c r="E37" s="20" t="s">
        <v>53</v>
      </c>
      <c r="F37" s="20" t="s">
        <v>53</v>
      </c>
      <c r="G37" s="20" t="s">
        <v>53</v>
      </c>
    </row>
    <row r="39" ht="12.75">
      <c r="A39" s="2" t="s">
        <v>228</v>
      </c>
    </row>
    <row r="41" spans="1:7" ht="12.75">
      <c r="A41" s="3" t="s">
        <v>172</v>
      </c>
      <c r="B41" s="6">
        <v>114906</v>
      </c>
      <c r="C41" s="6">
        <v>29150</v>
      </c>
      <c r="D41" s="6">
        <f>20+398+840</f>
        <v>1258</v>
      </c>
      <c r="E41" s="6">
        <v>320</v>
      </c>
      <c r="F41" s="6">
        <v>-8528</v>
      </c>
      <c r="G41" s="6">
        <f>SUM(B41:F41)</f>
        <v>137106</v>
      </c>
    </row>
    <row r="42" spans="2:7" ht="12.75">
      <c r="B42" s="6"/>
      <c r="C42" s="6"/>
      <c r="D42" s="6"/>
      <c r="E42" s="6"/>
      <c r="F42" s="6"/>
      <c r="G42" s="6"/>
    </row>
    <row r="43" spans="1:7" ht="38.25">
      <c r="A43" s="11" t="s">
        <v>132</v>
      </c>
      <c r="B43" s="21">
        <v>0</v>
      </c>
      <c r="C43" s="22">
        <v>0</v>
      </c>
      <c r="D43" s="22">
        <v>0</v>
      </c>
      <c r="E43" s="22">
        <v>-1</v>
      </c>
      <c r="F43" s="22">
        <v>0</v>
      </c>
      <c r="G43" s="23">
        <f>SUM(B43:F43)</f>
        <v>-1</v>
      </c>
    </row>
    <row r="44" spans="2:7" ht="25.5" customHeight="1">
      <c r="B44" s="24"/>
      <c r="C44" s="7"/>
      <c r="D44" s="7"/>
      <c r="E44" s="7"/>
      <c r="F44" s="7"/>
      <c r="G44" s="25"/>
    </row>
    <row r="45" spans="1:7" ht="25.5">
      <c r="A45" s="11" t="s">
        <v>133</v>
      </c>
      <c r="B45" s="24">
        <v>0</v>
      </c>
      <c r="C45" s="7">
        <v>0</v>
      </c>
      <c r="D45" s="7">
        <v>0</v>
      </c>
      <c r="E45" s="7">
        <v>0</v>
      </c>
      <c r="F45" s="7">
        <v>-219</v>
      </c>
      <c r="G45" s="25">
        <f>SUM(B45:F45)</f>
        <v>-219</v>
      </c>
    </row>
    <row r="46" spans="1:7" ht="12.75">
      <c r="A46" s="11"/>
      <c r="B46" s="26"/>
      <c r="C46" s="12"/>
      <c r="D46" s="12"/>
      <c r="E46" s="12"/>
      <c r="F46" s="12"/>
      <c r="G46" s="27"/>
    </row>
    <row r="47" spans="2:7" ht="12.75">
      <c r="B47" s="6"/>
      <c r="C47" s="6"/>
      <c r="D47" s="6"/>
      <c r="E47" s="6"/>
      <c r="F47" s="6"/>
      <c r="G47" s="6"/>
    </row>
    <row r="48" spans="1:7" ht="12.75">
      <c r="A48" s="11" t="s">
        <v>134</v>
      </c>
      <c r="B48" s="6">
        <f aca="true" t="shared" si="2" ref="B48:G48">SUM(B43:B46)</f>
        <v>0</v>
      </c>
      <c r="C48" s="6">
        <f t="shared" si="2"/>
        <v>0</v>
      </c>
      <c r="D48" s="6">
        <f t="shared" si="2"/>
        <v>0</v>
      </c>
      <c r="E48" s="6">
        <f t="shared" si="2"/>
        <v>-1</v>
      </c>
      <c r="F48" s="6">
        <f t="shared" si="2"/>
        <v>-219</v>
      </c>
      <c r="G48" s="6">
        <f t="shared" si="2"/>
        <v>-220</v>
      </c>
    </row>
    <row r="49" spans="2:7" ht="12.75">
      <c r="B49" s="6"/>
      <c r="C49" s="6"/>
      <c r="D49" s="6"/>
      <c r="E49" s="6"/>
      <c r="F49" s="6"/>
      <c r="G49" s="6"/>
    </row>
    <row r="50" spans="1:7" ht="27" customHeight="1">
      <c r="A50" s="3" t="s">
        <v>224</v>
      </c>
      <c r="B50" s="6">
        <v>0</v>
      </c>
      <c r="C50" s="6">
        <v>0</v>
      </c>
      <c r="D50" s="6">
        <v>0</v>
      </c>
      <c r="E50" s="6">
        <v>0</v>
      </c>
      <c r="F50" s="6">
        <v>4175</v>
      </c>
      <c r="G50" s="6">
        <f>SUM(B50:F50)</f>
        <v>4175</v>
      </c>
    </row>
    <row r="51" spans="2:7" ht="12.75">
      <c r="B51" s="6"/>
      <c r="C51" s="6"/>
      <c r="D51" s="6"/>
      <c r="E51" s="6"/>
      <c r="F51" s="6"/>
      <c r="G51" s="6"/>
    </row>
    <row r="52" spans="1:7" ht="25.5" customHeight="1" thickBot="1">
      <c r="A52" s="3" t="s">
        <v>170</v>
      </c>
      <c r="B52" s="10">
        <f aca="true" t="shared" si="3" ref="B52:G52">+B50+B48+B41</f>
        <v>114906</v>
      </c>
      <c r="C52" s="10">
        <f t="shared" si="3"/>
        <v>29150</v>
      </c>
      <c r="D52" s="10">
        <f t="shared" si="3"/>
        <v>1258</v>
      </c>
      <c r="E52" s="10">
        <f t="shared" si="3"/>
        <v>319</v>
      </c>
      <c r="F52" s="10">
        <f t="shared" si="3"/>
        <v>-4572</v>
      </c>
      <c r="G52" s="10">
        <f t="shared" si="3"/>
        <v>141061</v>
      </c>
    </row>
    <row r="55" spans="1:7" ht="12.75">
      <c r="A55" s="64" t="s">
        <v>138</v>
      </c>
      <c r="B55" s="64"/>
      <c r="C55" s="64"/>
      <c r="D55" s="64"/>
      <c r="E55" s="64"/>
      <c r="F55" s="64"/>
      <c r="G55" s="64"/>
    </row>
    <row r="56" ht="12.75">
      <c r="A56" s="3" t="s">
        <v>229</v>
      </c>
    </row>
    <row r="57" ht="13.5" customHeight="1"/>
    <row r="64" ht="27" customHeight="1"/>
  </sheetData>
  <mergeCells count="3">
    <mergeCell ref="D5:E5"/>
    <mergeCell ref="A55:G55"/>
    <mergeCell ref="D35:E35"/>
  </mergeCells>
  <printOptions horizontalCentered="1"/>
  <pageMargins left="0.75" right="0.75" top="1" bottom="1" header="0.5" footer="0.5"/>
  <pageSetup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G69"/>
  <sheetViews>
    <sheetView workbookViewId="0" topLeftCell="A52">
      <selection activeCell="B45" sqref="B45"/>
    </sheetView>
  </sheetViews>
  <sheetFormatPr defaultColWidth="9.140625" defaultRowHeight="12.75"/>
  <cols>
    <col min="1" max="1" width="48.7109375" style="3" bestFit="1" customWidth="1"/>
    <col min="2" max="2" width="12.00390625" style="3" bestFit="1" customWidth="1"/>
    <col min="3" max="3" width="3.28125" style="3" customWidth="1"/>
    <col min="4" max="4" width="12.00390625" style="3" bestFit="1" customWidth="1"/>
    <col min="5" max="16384" width="9.140625" style="3" customWidth="1"/>
  </cols>
  <sheetData>
    <row r="1" ht="12.75">
      <c r="A1" s="2" t="s">
        <v>2</v>
      </c>
    </row>
    <row r="2" ht="12.75">
      <c r="A2" s="2" t="s">
        <v>68</v>
      </c>
    </row>
    <row r="3" ht="12.75">
      <c r="A3" s="2" t="s">
        <v>189</v>
      </c>
    </row>
    <row r="4" ht="12.75">
      <c r="A4" s="2"/>
    </row>
    <row r="5" spans="1:4" ht="12.75">
      <c r="A5" s="2"/>
      <c r="B5" s="65" t="s">
        <v>168</v>
      </c>
      <c r="C5" s="65"/>
      <c r="D5" s="65"/>
    </row>
    <row r="6" spans="2:4" ht="12.75">
      <c r="B6" s="20" t="s">
        <v>166</v>
      </c>
      <c r="D6" s="20" t="s">
        <v>167</v>
      </c>
    </row>
    <row r="7" spans="2:4" ht="12.75">
      <c r="B7" s="5" t="s">
        <v>54</v>
      </c>
      <c r="D7" s="5" t="s">
        <v>54</v>
      </c>
    </row>
    <row r="9" spans="1:4" ht="12.75">
      <c r="A9" s="2" t="s">
        <v>55</v>
      </c>
      <c r="B9" s="6"/>
      <c r="D9" s="6"/>
    </row>
    <row r="10" spans="2:4" ht="12.75">
      <c r="B10" s="6"/>
      <c r="D10" s="6"/>
    </row>
    <row r="11" spans="1:4" ht="12.75">
      <c r="A11" s="3" t="s">
        <v>86</v>
      </c>
      <c r="B11" s="6">
        <v>1246</v>
      </c>
      <c r="C11" s="6"/>
      <c r="D11" s="6">
        <v>5887</v>
      </c>
    </row>
    <row r="12" spans="1:4" ht="12.75">
      <c r="A12" s="3" t="s">
        <v>148</v>
      </c>
      <c r="B12" s="12">
        <v>1675</v>
      </c>
      <c r="C12" s="6"/>
      <c r="D12" s="12">
        <v>1402</v>
      </c>
    </row>
    <row r="13" spans="1:4" ht="12.75">
      <c r="A13" s="3" t="s">
        <v>135</v>
      </c>
      <c r="B13" s="6">
        <f>+B11+B12</f>
        <v>2921</v>
      </c>
      <c r="C13" s="6"/>
      <c r="D13" s="6">
        <f>+D11+D12</f>
        <v>7289</v>
      </c>
    </row>
    <row r="14" spans="2:4" ht="12.75">
      <c r="B14" s="6"/>
      <c r="C14" s="6"/>
      <c r="D14" s="6"/>
    </row>
    <row r="15" spans="1:4" ht="12.75">
      <c r="A15" s="3" t="s">
        <v>156</v>
      </c>
      <c r="B15" s="6">
        <v>-15650</v>
      </c>
      <c r="C15" s="6"/>
      <c r="D15" s="6">
        <v>-6880</v>
      </c>
    </row>
    <row r="16" spans="1:4" ht="12.75">
      <c r="A16" s="3" t="s">
        <v>157</v>
      </c>
      <c r="B16" s="6">
        <v>15658</v>
      </c>
      <c r="C16" s="6"/>
      <c r="D16" s="6">
        <v>-9272</v>
      </c>
    </row>
    <row r="17" spans="1:4" ht="12.75">
      <c r="A17" s="3" t="s">
        <v>158</v>
      </c>
      <c r="B17" s="6">
        <f>6780</f>
        <v>6780</v>
      </c>
      <c r="C17" s="6"/>
      <c r="D17" s="6">
        <v>-2392</v>
      </c>
    </row>
    <row r="18" spans="2:4" ht="12.75">
      <c r="B18" s="12"/>
      <c r="C18" s="6"/>
      <c r="D18" s="12"/>
    </row>
    <row r="19" spans="1:4" ht="12.75">
      <c r="A19" s="3" t="s">
        <v>139</v>
      </c>
      <c r="B19" s="6">
        <f>SUM(B13:B18)</f>
        <v>9709</v>
      </c>
      <c r="C19" s="6"/>
      <c r="D19" s="6">
        <f>SUM(D13:D18)</f>
        <v>-11255</v>
      </c>
    </row>
    <row r="20" spans="1:4" ht="12.75">
      <c r="A20" s="3" t="s">
        <v>56</v>
      </c>
      <c r="B20" s="6">
        <v>-3100</v>
      </c>
      <c r="C20" s="6"/>
      <c r="D20" s="6">
        <v>-1460</v>
      </c>
    </row>
    <row r="21" spans="2:4" ht="12.75">
      <c r="B21" s="12"/>
      <c r="C21" s="6"/>
      <c r="D21" s="12"/>
    </row>
    <row r="22" spans="1:4" ht="12.75">
      <c r="A22" s="3" t="s">
        <v>140</v>
      </c>
      <c r="B22" s="6">
        <f>SUM(B19:B21)</f>
        <v>6609</v>
      </c>
      <c r="C22" s="6"/>
      <c r="D22" s="6">
        <f>SUM(D19:D21)</f>
        <v>-12715</v>
      </c>
    </row>
    <row r="23" spans="2:4" ht="12.75">
      <c r="B23" s="6"/>
      <c r="C23" s="6"/>
      <c r="D23" s="6"/>
    </row>
    <row r="24" spans="1:4" ht="12.75">
      <c r="A24" s="2" t="s">
        <v>57</v>
      </c>
      <c r="B24" s="6"/>
      <c r="C24" s="6"/>
      <c r="D24" s="6"/>
    </row>
    <row r="25" spans="2:4" ht="12.75">
      <c r="B25" s="6"/>
      <c r="C25" s="6"/>
      <c r="D25" s="6"/>
    </row>
    <row r="26" spans="1:4" ht="12.75">
      <c r="A26" s="3" t="s">
        <v>58</v>
      </c>
      <c r="B26" s="6">
        <v>152</v>
      </c>
      <c r="C26" s="6"/>
      <c r="D26" s="6">
        <v>238</v>
      </c>
    </row>
    <row r="27" spans="1:4" ht="12.75">
      <c r="A27" s="3" t="s">
        <v>64</v>
      </c>
      <c r="B27" s="6"/>
      <c r="C27" s="6"/>
      <c r="D27" s="6"/>
    </row>
    <row r="28" spans="1:4" ht="12.75">
      <c r="A28" s="17" t="s">
        <v>59</v>
      </c>
      <c r="B28" s="6">
        <v>-1888</v>
      </c>
      <c r="C28" s="6"/>
      <c r="D28" s="6">
        <v>-409</v>
      </c>
    </row>
    <row r="29" spans="1:4" ht="12.75">
      <c r="A29" s="17" t="s">
        <v>60</v>
      </c>
      <c r="B29" s="6">
        <v>36</v>
      </c>
      <c r="C29" s="6"/>
      <c r="D29" s="6">
        <v>178</v>
      </c>
    </row>
    <row r="30" spans="1:4" ht="12.75">
      <c r="A30" s="3" t="s">
        <v>97</v>
      </c>
      <c r="B30" s="6"/>
      <c r="C30" s="6"/>
      <c r="D30" s="6"/>
    </row>
    <row r="31" spans="1:4" ht="12.75">
      <c r="A31" s="17" t="s">
        <v>59</v>
      </c>
      <c r="B31" s="6">
        <v>-25</v>
      </c>
      <c r="C31" s="6"/>
      <c r="D31" s="6">
        <v>0</v>
      </c>
    </row>
    <row r="32" spans="1:4" ht="12.75">
      <c r="A32" s="17" t="s">
        <v>60</v>
      </c>
      <c r="B32" s="6">
        <v>66</v>
      </c>
      <c r="C32" s="6"/>
      <c r="D32" s="6">
        <v>0</v>
      </c>
    </row>
    <row r="33" spans="1:4" ht="12.75">
      <c r="A33" s="3" t="s">
        <v>151</v>
      </c>
      <c r="B33" s="6">
        <v>0</v>
      </c>
      <c r="C33" s="6"/>
      <c r="D33" s="6">
        <v>-8</v>
      </c>
    </row>
    <row r="34" spans="1:4" ht="25.5">
      <c r="A34" s="11" t="s">
        <v>161</v>
      </c>
      <c r="B34" s="6">
        <v>30</v>
      </c>
      <c r="C34" s="6"/>
      <c r="D34" s="6"/>
    </row>
    <row r="35" spans="1:4" ht="12.75">
      <c r="A35" s="3" t="s">
        <v>162</v>
      </c>
      <c r="B35" s="6">
        <v>0</v>
      </c>
      <c r="C35" s="6"/>
      <c r="D35" s="6">
        <v>-1165</v>
      </c>
    </row>
    <row r="36" spans="1:4" ht="12.75">
      <c r="A36" s="3" t="s">
        <v>142</v>
      </c>
      <c r="B36" s="6">
        <v>0</v>
      </c>
      <c r="C36" s="6"/>
      <c r="D36" s="6">
        <v>-60</v>
      </c>
    </row>
    <row r="37" spans="1:4" ht="25.5">
      <c r="A37" s="11" t="s">
        <v>141</v>
      </c>
      <c r="B37" s="6">
        <v>0</v>
      </c>
      <c r="C37" s="6"/>
      <c r="D37" s="6">
        <v>-1849</v>
      </c>
    </row>
    <row r="38" spans="1:4" ht="12.75">
      <c r="A38" s="3" t="s">
        <v>61</v>
      </c>
      <c r="B38" s="6">
        <v>33</v>
      </c>
      <c r="C38" s="6"/>
      <c r="D38" s="6">
        <v>6</v>
      </c>
    </row>
    <row r="39" spans="2:4" ht="12.75">
      <c r="B39" s="12"/>
      <c r="C39" s="6"/>
      <c r="D39" s="34"/>
    </row>
    <row r="40" spans="1:4" ht="12.75">
      <c r="A40" s="3" t="s">
        <v>130</v>
      </c>
      <c r="B40" s="6">
        <f>SUM(B26:B39)</f>
        <v>-1596</v>
      </c>
      <c r="C40" s="6"/>
      <c r="D40" s="6">
        <f>SUM(D26:D38)</f>
        <v>-3069</v>
      </c>
    </row>
    <row r="41" spans="2:4" ht="12.75">
      <c r="B41" s="6"/>
      <c r="C41" s="6"/>
      <c r="D41" s="7"/>
    </row>
    <row r="42" spans="1:4" ht="12.75">
      <c r="A42" s="2" t="s">
        <v>62</v>
      </c>
      <c r="B42" s="6"/>
      <c r="C42" s="6"/>
      <c r="D42" s="1"/>
    </row>
    <row r="43" spans="2:4" ht="12.75">
      <c r="B43" s="6"/>
      <c r="C43" s="6"/>
      <c r="D43" s="6"/>
    </row>
    <row r="44" spans="1:4" ht="12.75">
      <c r="A44" s="3" t="s">
        <v>63</v>
      </c>
      <c r="B44" s="6">
        <v>-486</v>
      </c>
      <c r="C44" s="6"/>
      <c r="D44" s="6">
        <v>-529</v>
      </c>
    </row>
    <row r="45" spans="1:4" ht="12.75">
      <c r="A45" s="3" t="s">
        <v>159</v>
      </c>
      <c r="B45" s="6">
        <f>-2963+2244</f>
        <v>-719</v>
      </c>
      <c r="C45" s="6"/>
      <c r="D45" s="6">
        <v>17386</v>
      </c>
    </row>
    <row r="46" spans="1:4" ht="12.75">
      <c r="A46" s="3" t="s">
        <v>113</v>
      </c>
      <c r="B46" s="6">
        <v>-634</v>
      </c>
      <c r="C46" s="6"/>
      <c r="D46" s="6">
        <v>-371</v>
      </c>
    </row>
    <row r="47" spans="1:4" ht="12.75">
      <c r="A47" s="3" t="s">
        <v>149</v>
      </c>
      <c r="B47" s="6">
        <v>0</v>
      </c>
      <c r="C47" s="6"/>
      <c r="D47" s="6">
        <v>-125</v>
      </c>
    </row>
    <row r="48" spans="1:4" ht="25.5">
      <c r="A48" s="11" t="s">
        <v>143</v>
      </c>
      <c r="B48" s="6">
        <v>0</v>
      </c>
      <c r="C48" s="6"/>
      <c r="D48" s="6">
        <v>-150</v>
      </c>
    </row>
    <row r="49" spans="1:4" ht="12.75">
      <c r="A49" s="3" t="s">
        <v>160</v>
      </c>
      <c r="B49" s="6">
        <v>0</v>
      </c>
      <c r="C49" s="6"/>
      <c r="D49" s="6">
        <v>-744</v>
      </c>
    </row>
    <row r="50" spans="1:4" ht="12.75">
      <c r="A50" s="3" t="s">
        <v>61</v>
      </c>
      <c r="B50" s="6"/>
      <c r="C50" s="6"/>
      <c r="D50" s="6">
        <v>40</v>
      </c>
    </row>
    <row r="51" spans="2:4" ht="12.75">
      <c r="B51" s="12"/>
      <c r="C51" s="6"/>
      <c r="D51" s="12"/>
    </row>
    <row r="52" spans="1:4" ht="12.75">
      <c r="A52" s="3" t="s">
        <v>128</v>
      </c>
      <c r="B52" s="6">
        <f>SUM(B44:B51)</f>
        <v>-1839</v>
      </c>
      <c r="C52" s="6"/>
      <c r="D52" s="6">
        <f>SUM(D44:D51)</f>
        <v>15507</v>
      </c>
    </row>
    <row r="53" spans="2:4" ht="12.75">
      <c r="B53" s="6"/>
      <c r="C53" s="6"/>
      <c r="D53" s="6"/>
    </row>
    <row r="54" spans="1:4" ht="12.75">
      <c r="A54" s="3" t="s">
        <v>66</v>
      </c>
      <c r="B54" s="6">
        <v>121</v>
      </c>
      <c r="C54" s="6"/>
      <c r="D54" s="6">
        <v>-91</v>
      </c>
    </row>
    <row r="55" spans="2:4" ht="12.75">
      <c r="B55" s="12"/>
      <c r="C55" s="6"/>
      <c r="D55" s="12"/>
    </row>
    <row r="56" spans="1:4" ht="12.75">
      <c r="A56" s="3" t="s">
        <v>129</v>
      </c>
      <c r="B56" s="6">
        <f>+B22+B40+B52+B54</f>
        <v>3295</v>
      </c>
      <c r="C56" s="6"/>
      <c r="D56" s="6">
        <f>+D22+D40+D52+D54</f>
        <v>-368</v>
      </c>
    </row>
    <row r="57" spans="2:4" ht="12.75">
      <c r="B57" s="6"/>
      <c r="C57" s="6"/>
      <c r="D57" s="6"/>
    </row>
    <row r="58" spans="1:4" ht="12.75">
      <c r="A58" s="3" t="s">
        <v>150</v>
      </c>
      <c r="B58" s="6"/>
      <c r="C58" s="6"/>
      <c r="D58" s="6"/>
    </row>
    <row r="59" spans="1:4" ht="12.75">
      <c r="A59" s="17" t="s">
        <v>44</v>
      </c>
      <c r="B59" s="13">
        <v>26911</v>
      </c>
      <c r="C59" s="6"/>
      <c r="D59" s="13">
        <v>39164</v>
      </c>
    </row>
    <row r="60" spans="1:4" ht="12.75">
      <c r="A60" s="17" t="s">
        <v>67</v>
      </c>
      <c r="B60" s="15">
        <v>55</v>
      </c>
      <c r="C60" s="6"/>
      <c r="D60" s="15">
        <v>46</v>
      </c>
    </row>
    <row r="61" spans="1:4" ht="12.75">
      <c r="A61" s="17" t="s">
        <v>45</v>
      </c>
      <c r="B61" s="6">
        <f>SUM(B59:B60)</f>
        <v>26966</v>
      </c>
      <c r="C61" s="6"/>
      <c r="D61" s="6">
        <f>SUM(D59:D60)</f>
        <v>39210</v>
      </c>
    </row>
    <row r="62" spans="2:4" ht="12.75">
      <c r="B62" s="6"/>
      <c r="C62" s="6"/>
      <c r="D62" s="6"/>
    </row>
    <row r="63" spans="1:4" ht="13.5" thickBot="1">
      <c r="A63" s="1" t="s">
        <v>201</v>
      </c>
      <c r="B63" s="10">
        <f>+B61+B56</f>
        <v>30261</v>
      </c>
      <c r="C63" s="6"/>
      <c r="D63" s="10">
        <f>+D61+D56</f>
        <v>38842</v>
      </c>
    </row>
    <row r="65" spans="1:7" ht="24.75" customHeight="1">
      <c r="A65" s="64" t="s">
        <v>230</v>
      </c>
      <c r="B65" s="64"/>
      <c r="C65" s="64"/>
      <c r="D65" s="64"/>
      <c r="E65" s="64"/>
      <c r="F65" s="64"/>
      <c r="G65" s="64"/>
    </row>
    <row r="66" ht="12.75">
      <c r="D66" s="6"/>
    </row>
    <row r="67" ht="12.75">
      <c r="D67" s="7"/>
    </row>
    <row r="69" ht="12.75">
      <c r="D69" s="33"/>
    </row>
  </sheetData>
  <mergeCells count="2">
    <mergeCell ref="A65:G65"/>
    <mergeCell ref="B5:D5"/>
  </mergeCells>
  <printOptions horizontalCentered="1"/>
  <pageMargins left="0.75" right="0.75" top="1" bottom="0.73" header="0.5" footer="0.5"/>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K128"/>
  <sheetViews>
    <sheetView zoomScale="75" zoomScaleNormal="75" workbookViewId="0" topLeftCell="A1">
      <selection activeCell="H121" sqref="H121"/>
    </sheetView>
  </sheetViews>
  <sheetFormatPr defaultColWidth="9.140625" defaultRowHeight="12.75"/>
  <cols>
    <col min="1" max="1" width="4.28125" style="42" customWidth="1"/>
    <col min="2" max="2" width="4.00390625" style="41" customWidth="1"/>
    <col min="3" max="3" width="38.8515625" style="41" bestFit="1" customWidth="1"/>
    <col min="4" max="7" width="13.140625" style="41" customWidth="1"/>
    <col min="8" max="8" width="15.421875" style="41" customWidth="1"/>
    <col min="9" max="9" width="13.140625" style="41" customWidth="1"/>
    <col min="10" max="10" width="14.28125" style="41" customWidth="1"/>
    <col min="11" max="16384" width="9.140625" style="41" customWidth="1"/>
  </cols>
  <sheetData>
    <row r="1" ht="12.75">
      <c r="A1" s="28" t="s">
        <v>2</v>
      </c>
    </row>
    <row r="2" ht="12.75">
      <c r="A2" s="28" t="s">
        <v>69</v>
      </c>
    </row>
    <row r="3" ht="12.75">
      <c r="A3" s="28" t="str">
        <f>+Cflow!A3</f>
        <v>For the financial period ended 30 June 2004</v>
      </c>
    </row>
    <row r="5" spans="1:2" ht="12.75">
      <c r="A5" s="29">
        <v>1</v>
      </c>
      <c r="B5" s="30" t="s">
        <v>70</v>
      </c>
    </row>
    <row r="7" spans="2:10" ht="12.75">
      <c r="B7" s="70" t="s">
        <v>136</v>
      </c>
      <c r="C7" s="70"/>
      <c r="D7" s="70"/>
      <c r="E7" s="70"/>
      <c r="F7" s="70"/>
      <c r="G7" s="70"/>
      <c r="H7" s="70"/>
      <c r="I7" s="70"/>
      <c r="J7" s="70"/>
    </row>
    <row r="9" spans="2:10" ht="12.75">
      <c r="B9" s="70" t="s">
        <v>236</v>
      </c>
      <c r="C9" s="70"/>
      <c r="D9" s="70"/>
      <c r="E9" s="70"/>
      <c r="F9" s="70"/>
      <c r="G9" s="70"/>
      <c r="H9" s="70"/>
      <c r="I9" s="70"/>
      <c r="J9" s="70"/>
    </row>
    <row r="11" spans="2:10" ht="30" customHeight="1">
      <c r="B11" s="70" t="s">
        <v>235</v>
      </c>
      <c r="C11" s="70"/>
      <c r="D11" s="70"/>
      <c r="E11" s="70"/>
      <c r="F11" s="70"/>
      <c r="G11" s="70"/>
      <c r="H11" s="70"/>
      <c r="I11" s="70"/>
      <c r="J11" s="70"/>
    </row>
    <row r="13" spans="1:2" ht="12.75">
      <c r="A13" s="29">
        <v>2</v>
      </c>
      <c r="B13" s="30" t="s">
        <v>74</v>
      </c>
    </row>
    <row r="15" spans="2:10" ht="14.25" customHeight="1">
      <c r="B15" s="70" t="s">
        <v>234</v>
      </c>
      <c r="C15" s="70"/>
      <c r="D15" s="70"/>
      <c r="E15" s="70"/>
      <c r="F15" s="70"/>
      <c r="G15" s="70"/>
      <c r="H15" s="70"/>
      <c r="I15" s="70"/>
      <c r="J15" s="70"/>
    </row>
    <row r="17" spans="1:2" ht="12.75">
      <c r="A17" s="29">
        <v>3</v>
      </c>
      <c r="B17" s="30" t="s">
        <v>75</v>
      </c>
    </row>
    <row r="19" spans="2:10" ht="12.75">
      <c r="B19" s="70" t="s">
        <v>233</v>
      </c>
      <c r="C19" s="70"/>
      <c r="D19" s="70"/>
      <c r="E19" s="70"/>
      <c r="F19" s="70"/>
      <c r="G19" s="70"/>
      <c r="H19" s="70"/>
      <c r="I19" s="70"/>
      <c r="J19" s="70"/>
    </row>
    <row r="21" spans="1:2" ht="12.75">
      <c r="A21" s="29">
        <v>4</v>
      </c>
      <c r="B21" s="30" t="s">
        <v>179</v>
      </c>
    </row>
    <row r="23" spans="2:10" ht="12.75">
      <c r="B23" s="71" t="s">
        <v>180</v>
      </c>
      <c r="C23" s="71"/>
      <c r="D23" s="71"/>
      <c r="E23" s="71"/>
      <c r="F23" s="71"/>
      <c r="G23" s="71"/>
      <c r="H23" s="71"/>
      <c r="I23" s="71"/>
      <c r="J23" s="71"/>
    </row>
    <row r="25" spans="1:10" ht="12.75">
      <c r="A25" s="29">
        <v>5</v>
      </c>
      <c r="B25" s="30" t="s">
        <v>181</v>
      </c>
      <c r="J25" s="29" t="s">
        <v>177</v>
      </c>
    </row>
    <row r="26" ht="12.75">
      <c r="J26" s="29"/>
    </row>
    <row r="27" spans="2:10" ht="12.75">
      <c r="B27" s="71" t="s">
        <v>182</v>
      </c>
      <c r="C27" s="71"/>
      <c r="D27" s="71"/>
      <c r="E27" s="71"/>
      <c r="F27" s="71"/>
      <c r="G27" s="71"/>
      <c r="H27" s="71"/>
      <c r="I27" s="71"/>
      <c r="J27" s="71"/>
    </row>
    <row r="30" spans="1:2" ht="12.75">
      <c r="A30" s="29">
        <v>6</v>
      </c>
      <c r="B30" s="30" t="s">
        <v>76</v>
      </c>
    </row>
    <row r="32" spans="2:10" ht="39.75" customHeight="1">
      <c r="B32" s="70" t="s">
        <v>185</v>
      </c>
      <c r="C32" s="70"/>
      <c r="D32" s="70"/>
      <c r="E32" s="70"/>
      <c r="F32" s="70"/>
      <c r="G32" s="70"/>
      <c r="H32" s="70"/>
      <c r="I32" s="70"/>
      <c r="J32" s="70"/>
    </row>
    <row r="34" spans="2:10" ht="12.75" customHeight="1">
      <c r="B34" s="70" t="s">
        <v>232</v>
      </c>
      <c r="C34" s="70"/>
      <c r="D34" s="70"/>
      <c r="E34" s="70"/>
      <c r="F34" s="70"/>
      <c r="G34" s="70"/>
      <c r="H34" s="70"/>
      <c r="I34" s="70"/>
      <c r="J34" s="70"/>
    </row>
    <row r="36" spans="1:2" ht="12.75">
      <c r="A36" s="29">
        <v>7</v>
      </c>
      <c r="B36" s="30" t="s">
        <v>77</v>
      </c>
    </row>
    <row r="37" spans="8:10" ht="12.75">
      <c r="H37" s="68"/>
      <c r="I37" s="68"/>
      <c r="J37" s="68"/>
    </row>
    <row r="38" spans="2:10" ht="17.25" customHeight="1">
      <c r="B38" s="72" t="s">
        <v>175</v>
      </c>
      <c r="C38" s="72"/>
      <c r="D38" s="72"/>
      <c r="E38" s="72"/>
      <c r="F38" s="72"/>
      <c r="G38" s="72"/>
      <c r="H38" s="72"/>
      <c r="I38" s="72"/>
      <c r="J38" s="72"/>
    </row>
    <row r="39" spans="8:10" ht="12.75">
      <c r="H39" s="29"/>
      <c r="I39" s="29"/>
      <c r="J39" s="29"/>
    </row>
    <row r="40" spans="1:2" ht="13.5" customHeight="1">
      <c r="A40" s="29">
        <v>8</v>
      </c>
      <c r="B40" s="30" t="s">
        <v>126</v>
      </c>
    </row>
    <row r="42" spans="4:11" ht="25.5">
      <c r="D42" s="20" t="s">
        <v>114</v>
      </c>
      <c r="E42" s="20" t="s">
        <v>78</v>
      </c>
      <c r="F42" s="20" t="s">
        <v>79</v>
      </c>
      <c r="G42" s="20" t="s">
        <v>115</v>
      </c>
      <c r="H42" s="20" t="s">
        <v>80</v>
      </c>
      <c r="I42" s="20" t="s">
        <v>121</v>
      </c>
      <c r="J42" s="20" t="s">
        <v>116</v>
      </c>
      <c r="K42" s="31"/>
    </row>
    <row r="43" spans="4:10" ht="12.75">
      <c r="D43" s="31" t="s">
        <v>6</v>
      </c>
      <c r="E43" s="31" t="s">
        <v>6</v>
      </c>
      <c r="F43" s="31" t="s">
        <v>6</v>
      </c>
      <c r="G43" s="31" t="s">
        <v>6</v>
      </c>
      <c r="H43" s="31" t="s">
        <v>6</v>
      </c>
      <c r="I43" s="31" t="s">
        <v>6</v>
      </c>
      <c r="J43" s="31" t="s">
        <v>6</v>
      </c>
    </row>
    <row r="45" ht="12.75">
      <c r="C45" s="30" t="s">
        <v>231</v>
      </c>
    </row>
    <row r="46" ht="12.75">
      <c r="J46" s="55" t="s">
        <v>177</v>
      </c>
    </row>
    <row r="47" spans="3:10" ht="12.75">
      <c r="C47" s="41" t="s">
        <v>117</v>
      </c>
      <c r="D47" s="56">
        <v>3236</v>
      </c>
      <c r="E47" s="56">
        <v>17663</v>
      </c>
      <c r="F47" s="56">
        <v>7321</v>
      </c>
      <c r="G47" s="56">
        <v>2392</v>
      </c>
      <c r="H47" s="56">
        <f>1497+4901</f>
        <v>6398</v>
      </c>
      <c r="I47" s="56"/>
      <c r="J47" s="56">
        <f>SUM(D47:I47)</f>
        <v>37010</v>
      </c>
    </row>
    <row r="48" spans="3:10" ht="12.75">
      <c r="C48" s="41" t="s">
        <v>118</v>
      </c>
      <c r="D48" s="56">
        <v>1112</v>
      </c>
      <c r="E48" s="56">
        <v>1301</v>
      </c>
      <c r="F48" s="56">
        <v>238</v>
      </c>
      <c r="G48" s="56">
        <v>0</v>
      </c>
      <c r="H48" s="56">
        <f>17+525+531</f>
        <v>1073</v>
      </c>
      <c r="I48" s="56">
        <f>-SUM(D48:H48)</f>
        <v>-3724</v>
      </c>
      <c r="J48" s="56">
        <f>SUM(D48:I48)</f>
        <v>0</v>
      </c>
    </row>
    <row r="49" spans="3:10" ht="13.5" thickBot="1">
      <c r="C49" s="41" t="s">
        <v>119</v>
      </c>
      <c r="D49" s="57">
        <f aca="true" t="shared" si="0" ref="D49:I49">SUM(D47:D48)</f>
        <v>4348</v>
      </c>
      <c r="E49" s="57">
        <f t="shared" si="0"/>
        <v>18964</v>
      </c>
      <c r="F49" s="57">
        <f t="shared" si="0"/>
        <v>7559</v>
      </c>
      <c r="G49" s="57">
        <f t="shared" si="0"/>
        <v>2392</v>
      </c>
      <c r="H49" s="57">
        <f t="shared" si="0"/>
        <v>7471</v>
      </c>
      <c r="I49" s="57">
        <f t="shared" si="0"/>
        <v>-3724</v>
      </c>
      <c r="J49" s="57">
        <f>SUM(J47:J48)</f>
        <v>37010</v>
      </c>
    </row>
    <row r="50" spans="4:10" ht="12.75">
      <c r="D50" s="58"/>
      <c r="E50" s="58"/>
      <c r="F50" s="58"/>
      <c r="G50" s="58"/>
      <c r="H50" s="58"/>
      <c r="I50" s="58"/>
      <c r="J50" s="58"/>
    </row>
    <row r="51" spans="3:10" ht="12.75">
      <c r="C51" s="41" t="s">
        <v>120</v>
      </c>
      <c r="D51" s="58">
        <v>901</v>
      </c>
      <c r="E51" s="58">
        <v>-212</v>
      </c>
      <c r="F51" s="58">
        <v>-130</v>
      </c>
      <c r="G51" s="58">
        <v>-780</v>
      </c>
      <c r="H51" s="56">
        <f>162+101+1395</f>
        <v>1658</v>
      </c>
      <c r="I51" s="58">
        <v>160</v>
      </c>
      <c r="J51" s="58">
        <f>SUM(D51:I51)</f>
        <v>1597</v>
      </c>
    </row>
    <row r="52" spans="4:10" ht="12.75">
      <c r="D52" s="58"/>
      <c r="E52" s="58"/>
      <c r="F52" s="58"/>
      <c r="G52" s="58"/>
      <c r="H52" s="58"/>
      <c r="I52" s="58"/>
      <c r="J52" s="58"/>
    </row>
    <row r="53" spans="3:10" ht="12.75">
      <c r="C53" s="41" t="s">
        <v>122</v>
      </c>
      <c r="D53" s="58"/>
      <c r="E53" s="58"/>
      <c r="F53" s="58"/>
      <c r="G53" s="58"/>
      <c r="H53" s="58"/>
      <c r="I53" s="58"/>
      <c r="J53" s="58">
        <v>-335</v>
      </c>
    </row>
    <row r="54" spans="4:10" ht="12.75">
      <c r="D54" s="58"/>
      <c r="E54" s="58"/>
      <c r="F54" s="58"/>
      <c r="G54" s="58"/>
      <c r="H54" s="58"/>
      <c r="I54" s="58"/>
      <c r="J54" s="58"/>
    </row>
    <row r="55" spans="3:10" ht="12.75">
      <c r="C55" s="41" t="s">
        <v>144</v>
      </c>
      <c r="D55" s="58"/>
      <c r="E55" s="58"/>
      <c r="F55" s="58"/>
      <c r="G55" s="58"/>
      <c r="H55" s="58"/>
      <c r="I55" s="58"/>
      <c r="J55" s="58">
        <v>-16</v>
      </c>
    </row>
    <row r="56" spans="4:10" ht="12.75">
      <c r="D56" s="58"/>
      <c r="E56" s="58"/>
      <c r="F56" s="58"/>
      <c r="G56" s="58"/>
      <c r="H56" s="58"/>
      <c r="I56" s="58"/>
      <c r="J56" s="58"/>
    </row>
    <row r="57" spans="3:10" ht="13.5" thickBot="1">
      <c r="C57" s="41" t="s">
        <v>86</v>
      </c>
      <c r="D57" s="58"/>
      <c r="E57" s="58"/>
      <c r="F57" s="58"/>
      <c r="G57" s="58"/>
      <c r="H57" s="58"/>
      <c r="I57" s="58"/>
      <c r="J57" s="59">
        <f>SUM(J51:J56)</f>
        <v>1246</v>
      </c>
    </row>
    <row r="59" ht="12.75">
      <c r="C59" s="30" t="s">
        <v>228</v>
      </c>
    </row>
    <row r="61" spans="3:10" ht="12.75">
      <c r="C61" s="41" t="s">
        <v>117</v>
      </c>
      <c r="D61" s="56">
        <v>8692</v>
      </c>
      <c r="E61" s="56">
        <v>33426</v>
      </c>
      <c r="F61" s="56">
        <v>3372</v>
      </c>
      <c r="G61" s="56">
        <v>2254</v>
      </c>
      <c r="H61" s="56">
        <f>J61-SUM(D61:G61)-I61</f>
        <v>2663</v>
      </c>
      <c r="I61" s="56">
        <v>0</v>
      </c>
      <c r="J61" s="56">
        <v>50407</v>
      </c>
    </row>
    <row r="62" spans="3:10" ht="12.75">
      <c r="C62" s="41" t="s">
        <v>118</v>
      </c>
      <c r="D62" s="56">
        <v>1786</v>
      </c>
      <c r="E62" s="56">
        <v>166</v>
      </c>
      <c r="F62" s="56">
        <v>233</v>
      </c>
      <c r="G62" s="56">
        <v>0</v>
      </c>
      <c r="H62" s="56">
        <f>-(SUM(D62:G62)+I62)+J62</f>
        <v>1145</v>
      </c>
      <c r="I62" s="56">
        <v>-3330</v>
      </c>
      <c r="J62" s="56">
        <v>0</v>
      </c>
    </row>
    <row r="63" spans="3:10" ht="13.5" thickBot="1">
      <c r="C63" s="41" t="s">
        <v>119</v>
      </c>
      <c r="D63" s="57">
        <f aca="true" t="shared" si="1" ref="D63:I63">SUM(D61:D62)</f>
        <v>10478</v>
      </c>
      <c r="E63" s="57">
        <f t="shared" si="1"/>
        <v>33592</v>
      </c>
      <c r="F63" s="57">
        <f t="shared" si="1"/>
        <v>3605</v>
      </c>
      <c r="G63" s="57">
        <f t="shared" si="1"/>
        <v>2254</v>
      </c>
      <c r="H63" s="57">
        <f t="shared" si="1"/>
        <v>3808</v>
      </c>
      <c r="I63" s="57">
        <f t="shared" si="1"/>
        <v>-3330</v>
      </c>
      <c r="J63" s="57">
        <f>SUM(J61:J62)</f>
        <v>50407</v>
      </c>
    </row>
    <row r="64" spans="4:10" ht="12.75">
      <c r="D64" s="58"/>
      <c r="E64" s="58"/>
      <c r="F64" s="58"/>
      <c r="G64" s="58"/>
      <c r="H64" s="58"/>
      <c r="I64" s="58"/>
      <c r="J64" s="58"/>
    </row>
    <row r="65" spans="3:10" ht="12.75">
      <c r="C65" s="41" t="s">
        <v>120</v>
      </c>
      <c r="D65" s="58">
        <v>4170</v>
      </c>
      <c r="E65" s="58">
        <v>3405</v>
      </c>
      <c r="F65" s="58">
        <v>-312</v>
      </c>
      <c r="G65" s="58">
        <v>-879</v>
      </c>
      <c r="H65" s="56">
        <f>-(SUM(D65:G65)+I65)+J65</f>
        <v>397</v>
      </c>
      <c r="I65" s="58">
        <v>-72</v>
      </c>
      <c r="J65" s="58">
        <v>6709</v>
      </c>
    </row>
    <row r="66" spans="4:10" ht="12.75">
      <c r="D66" s="58"/>
      <c r="E66" s="58"/>
      <c r="F66" s="58"/>
      <c r="G66" s="58"/>
      <c r="H66" s="58"/>
      <c r="I66" s="58"/>
      <c r="J66" s="58"/>
    </row>
    <row r="67" spans="3:10" ht="12.75">
      <c r="C67" s="41" t="s">
        <v>122</v>
      </c>
      <c r="D67" s="58"/>
      <c r="E67" s="58"/>
      <c r="F67" s="58"/>
      <c r="G67" s="58"/>
      <c r="H67" s="58"/>
      <c r="I67" s="58"/>
      <c r="J67" s="58">
        <v>-514</v>
      </c>
    </row>
    <row r="68" spans="4:10" ht="12.75">
      <c r="D68" s="58"/>
      <c r="E68" s="58"/>
      <c r="F68" s="58"/>
      <c r="G68" s="58"/>
      <c r="H68" s="58"/>
      <c r="I68" s="58"/>
      <c r="J68" s="58"/>
    </row>
    <row r="69" spans="3:10" ht="12.75">
      <c r="C69" s="41" t="s">
        <v>178</v>
      </c>
      <c r="D69" s="58"/>
      <c r="E69" s="58"/>
      <c r="F69" s="58"/>
      <c r="G69" s="58"/>
      <c r="H69" s="58"/>
      <c r="I69" s="58"/>
      <c r="J69" s="58">
        <v>-308</v>
      </c>
    </row>
    <row r="70" spans="4:10" ht="12.75">
      <c r="D70" s="58"/>
      <c r="E70" s="58"/>
      <c r="F70" s="58"/>
      <c r="G70" s="58"/>
      <c r="H70" s="58"/>
      <c r="I70" s="58"/>
      <c r="J70" s="58"/>
    </row>
    <row r="71" spans="3:10" ht="13.5" thickBot="1">
      <c r="C71" s="41" t="s">
        <v>86</v>
      </c>
      <c r="D71" s="58"/>
      <c r="E71" s="58"/>
      <c r="F71" s="58"/>
      <c r="G71" s="58"/>
      <c r="H71" s="58"/>
      <c r="I71" s="58"/>
      <c r="J71" s="59">
        <f>SUM(J65:J70)</f>
        <v>5887</v>
      </c>
    </row>
    <row r="72" spans="4:10" ht="12.75">
      <c r="D72" s="58"/>
      <c r="E72" s="58"/>
      <c r="F72" s="58"/>
      <c r="G72" s="58"/>
      <c r="H72" s="58"/>
      <c r="I72" s="58"/>
      <c r="J72" s="58"/>
    </row>
    <row r="73" spans="1:2" ht="12.75">
      <c r="A73" s="29">
        <v>9</v>
      </c>
      <c r="B73" s="30" t="s">
        <v>81</v>
      </c>
    </row>
    <row r="75" spans="2:3" ht="12.75">
      <c r="B75" s="41" t="s">
        <v>71</v>
      </c>
      <c r="C75" s="41" t="s">
        <v>5</v>
      </c>
    </row>
    <row r="77" spans="3:10" ht="26.25" customHeight="1">
      <c r="C77" s="70" t="s">
        <v>215</v>
      </c>
      <c r="D77" s="70"/>
      <c r="E77" s="70"/>
      <c r="F77" s="70"/>
      <c r="G77" s="70"/>
      <c r="H77" s="70"/>
      <c r="I77" s="70"/>
      <c r="J77" s="70"/>
    </row>
    <row r="79" spans="2:3" ht="12.75">
      <c r="B79" s="41" t="s">
        <v>72</v>
      </c>
      <c r="C79" s="41" t="s">
        <v>9</v>
      </c>
    </row>
    <row r="81" spans="3:10" ht="30.75" customHeight="1">
      <c r="C81" s="70" t="s">
        <v>176</v>
      </c>
      <c r="D81" s="70"/>
      <c r="E81" s="70"/>
      <c r="F81" s="70"/>
      <c r="G81" s="70"/>
      <c r="H81" s="70"/>
      <c r="I81" s="70"/>
      <c r="J81" s="70"/>
    </row>
    <row r="83" spans="1:2" ht="12.75">
      <c r="A83" s="29">
        <v>10</v>
      </c>
      <c r="B83" s="30" t="s">
        <v>82</v>
      </c>
    </row>
    <row r="85" ht="12.75">
      <c r="B85" s="41" t="s">
        <v>218</v>
      </c>
    </row>
    <row r="87" spans="1:2" ht="12.75">
      <c r="A87" s="29">
        <v>11</v>
      </c>
      <c r="B87" s="30" t="s">
        <v>83</v>
      </c>
    </row>
    <row r="89" spans="2:10" ht="12.75" customHeight="1">
      <c r="B89" s="70" t="s">
        <v>219</v>
      </c>
      <c r="C89" s="70"/>
      <c r="D89" s="70"/>
      <c r="E89" s="70"/>
      <c r="F89" s="70"/>
      <c r="G89" s="70"/>
      <c r="H89" s="70"/>
      <c r="I89" s="70"/>
      <c r="J89" s="70"/>
    </row>
    <row r="90" spans="2:10" ht="12.75">
      <c r="B90" s="38"/>
      <c r="C90" s="38"/>
      <c r="D90" s="38"/>
      <c r="E90" s="38"/>
      <c r="F90" s="38"/>
      <c r="G90" s="38"/>
      <c r="H90" s="38"/>
      <c r="I90" s="38"/>
      <c r="J90" s="38"/>
    </row>
    <row r="91" spans="1:2" ht="12.75">
      <c r="A91" s="29">
        <v>12</v>
      </c>
      <c r="B91" s="30" t="s">
        <v>127</v>
      </c>
    </row>
    <row r="93" spans="2:10" ht="12.75" customHeight="1">
      <c r="B93" s="69" t="s">
        <v>220</v>
      </c>
      <c r="C93" s="69"/>
      <c r="D93" s="69"/>
      <c r="E93" s="69"/>
      <c r="F93" s="69"/>
      <c r="G93" s="69"/>
      <c r="H93" s="69"/>
      <c r="I93" s="69"/>
      <c r="J93" s="69"/>
    </row>
    <row r="95" spans="1:2" ht="12.75">
      <c r="A95" s="29">
        <v>13</v>
      </c>
      <c r="B95" s="30" t="s">
        <v>145</v>
      </c>
    </row>
    <row r="97" ht="12.75">
      <c r="B97" s="60" t="s">
        <v>221</v>
      </c>
    </row>
    <row r="98" ht="12.75">
      <c r="A98" s="41"/>
    </row>
    <row r="99" spans="1:2" ht="12.75">
      <c r="A99" s="29">
        <v>14</v>
      </c>
      <c r="B99" s="30" t="s">
        <v>214</v>
      </c>
    </row>
    <row r="101" spans="2:10" ht="12.75" customHeight="1">
      <c r="B101" s="70" t="s">
        <v>239</v>
      </c>
      <c r="C101" s="70"/>
      <c r="D101" s="70"/>
      <c r="E101" s="70"/>
      <c r="F101" s="70"/>
      <c r="G101" s="70"/>
      <c r="H101" s="70"/>
      <c r="I101" s="70"/>
      <c r="J101" s="70"/>
    </row>
    <row r="102" spans="2:10" ht="12.75">
      <c r="B102" s="70"/>
      <c r="C102" s="70"/>
      <c r="D102" s="70"/>
      <c r="E102" s="70"/>
      <c r="F102" s="70"/>
      <c r="G102" s="70"/>
      <c r="H102" s="70"/>
      <c r="I102" s="70"/>
      <c r="J102" s="70"/>
    </row>
    <row r="103" spans="2:10" ht="12.75">
      <c r="B103" s="70"/>
      <c r="C103" s="70"/>
      <c r="D103" s="70"/>
      <c r="E103" s="70"/>
      <c r="F103" s="70"/>
      <c r="G103" s="70"/>
      <c r="H103" s="70"/>
      <c r="I103" s="70"/>
      <c r="J103" s="70"/>
    </row>
    <row r="104" spans="2:10" ht="12.75">
      <c r="B104" s="70"/>
      <c r="C104" s="70"/>
      <c r="D104" s="70"/>
      <c r="E104" s="70"/>
      <c r="F104" s="70"/>
      <c r="G104" s="70"/>
      <c r="H104" s="70"/>
      <c r="I104" s="70"/>
      <c r="J104" s="70"/>
    </row>
    <row r="105" spans="2:10" ht="12.75">
      <c r="B105" s="70"/>
      <c r="C105" s="70"/>
      <c r="D105" s="70"/>
      <c r="E105" s="70"/>
      <c r="F105" s="70"/>
      <c r="G105" s="70"/>
      <c r="H105" s="70"/>
      <c r="I105" s="70"/>
      <c r="J105" s="70"/>
    </row>
    <row r="107" spans="2:10" ht="25.5" customHeight="1">
      <c r="B107" s="70" t="s">
        <v>222</v>
      </c>
      <c r="C107" s="70"/>
      <c r="D107" s="70"/>
      <c r="E107" s="70"/>
      <c r="F107" s="70"/>
      <c r="G107" s="70"/>
      <c r="H107" s="70"/>
      <c r="I107" s="70"/>
      <c r="J107" s="70"/>
    </row>
    <row r="109" spans="2:10" ht="12.75">
      <c r="B109" s="49"/>
      <c r="C109" s="49"/>
      <c r="D109" s="49"/>
      <c r="E109" s="49"/>
      <c r="F109" s="68" t="s">
        <v>89</v>
      </c>
      <c r="G109" s="68"/>
      <c r="I109" s="30"/>
      <c r="J109" s="49"/>
    </row>
    <row r="110" spans="2:10" ht="12.75">
      <c r="B110" s="49"/>
      <c r="C110" s="49"/>
      <c r="D110" s="49"/>
      <c r="E110" s="49"/>
      <c r="F110" s="68" t="s">
        <v>165</v>
      </c>
      <c r="G110" s="68"/>
      <c r="H110" s="30"/>
      <c r="I110" s="30"/>
      <c r="J110" s="49"/>
    </row>
    <row r="111" spans="2:10" ht="12.75">
      <c r="B111" s="49"/>
      <c r="C111" s="49"/>
      <c r="D111" s="49"/>
      <c r="E111" s="49"/>
      <c r="F111" s="31" t="s">
        <v>207</v>
      </c>
      <c r="G111" s="31" t="s">
        <v>208</v>
      </c>
      <c r="I111" s="29"/>
      <c r="J111" s="49"/>
    </row>
    <row r="112" spans="2:10" ht="12.75">
      <c r="B112" s="49"/>
      <c r="D112" s="49"/>
      <c r="E112" s="49"/>
      <c r="F112" s="29" t="s">
        <v>6</v>
      </c>
      <c r="G112" s="29" t="s">
        <v>6</v>
      </c>
      <c r="H112" s="29"/>
      <c r="I112" s="29"/>
      <c r="J112" s="49"/>
    </row>
    <row r="113" spans="2:10" ht="12.75">
      <c r="B113" s="49"/>
      <c r="C113" s="49"/>
      <c r="D113" s="49"/>
      <c r="E113" s="49"/>
      <c r="F113" s="49"/>
      <c r="G113" s="49"/>
      <c r="H113" s="29"/>
      <c r="I113" s="29"/>
      <c r="J113" s="49"/>
    </row>
    <row r="114" spans="2:10" ht="12.75">
      <c r="B114" s="49"/>
      <c r="C114" s="49" t="s">
        <v>203</v>
      </c>
      <c r="D114" s="49"/>
      <c r="E114" s="49"/>
      <c r="F114" s="61">
        <v>32666</v>
      </c>
      <c r="G114" s="62">
        <v>1952</v>
      </c>
      <c r="I114" s="29"/>
      <c r="J114" s="49"/>
    </row>
    <row r="115" spans="2:10" ht="12.75">
      <c r="B115" s="49"/>
      <c r="C115" s="49" t="s">
        <v>206</v>
      </c>
      <c r="D115" s="49"/>
      <c r="E115" s="49"/>
      <c r="F115" s="62">
        <v>8660</v>
      </c>
      <c r="G115" s="62">
        <v>195</v>
      </c>
      <c r="I115" s="49"/>
      <c r="J115" s="49"/>
    </row>
    <row r="116" spans="2:10" ht="12.75">
      <c r="B116" s="49"/>
      <c r="C116" s="49" t="s">
        <v>204</v>
      </c>
      <c r="D116" s="49"/>
      <c r="E116" s="49"/>
      <c r="F116" s="62">
        <v>2105</v>
      </c>
      <c r="G116" s="62">
        <v>49</v>
      </c>
      <c r="I116" s="49"/>
      <c r="J116" s="49"/>
    </row>
    <row r="117" spans="2:10" ht="12.75">
      <c r="B117" s="49"/>
      <c r="C117" s="49" t="s">
        <v>205</v>
      </c>
      <c r="D117" s="49"/>
      <c r="E117" s="49"/>
      <c r="F117" s="62">
        <v>948</v>
      </c>
      <c r="G117" s="62">
        <v>0</v>
      </c>
      <c r="I117" s="49"/>
      <c r="J117" s="49"/>
    </row>
    <row r="118" ht="12.75">
      <c r="G118" s="45"/>
    </row>
    <row r="119" ht="12.75">
      <c r="B119" s="41" t="s">
        <v>209</v>
      </c>
    </row>
    <row r="121" spans="3:7" ht="12.75">
      <c r="C121" s="41" t="s">
        <v>210</v>
      </c>
      <c r="F121" s="45">
        <v>6199</v>
      </c>
      <c r="G121" s="45">
        <v>237</v>
      </c>
    </row>
    <row r="122" spans="3:7" ht="12.75">
      <c r="C122" s="41" t="s">
        <v>211</v>
      </c>
      <c r="F122" s="45">
        <v>-1609</v>
      </c>
      <c r="G122" s="45">
        <v>32</v>
      </c>
    </row>
    <row r="123" spans="3:7" ht="12.75">
      <c r="C123" s="41" t="s">
        <v>212</v>
      </c>
      <c r="F123" s="45">
        <v>-1568</v>
      </c>
      <c r="G123" s="45">
        <v>550</v>
      </c>
    </row>
    <row r="124" spans="3:7" ht="13.5" thickBot="1">
      <c r="C124" s="41" t="s">
        <v>213</v>
      </c>
      <c r="F124" s="63">
        <f>SUM(F121:F123)</f>
        <v>3022</v>
      </c>
      <c r="G124" s="63">
        <f>SUM(G121:G123)</f>
        <v>819</v>
      </c>
    </row>
    <row r="125" ht="13.5" thickTop="1"/>
    <row r="127" spans="2:10" ht="40.5" customHeight="1">
      <c r="B127" s="70" t="s">
        <v>223</v>
      </c>
      <c r="C127" s="70"/>
      <c r="D127" s="70"/>
      <c r="E127" s="70"/>
      <c r="F127" s="70"/>
      <c r="G127" s="70"/>
      <c r="H127" s="70"/>
      <c r="I127" s="70"/>
      <c r="J127" s="70"/>
    </row>
    <row r="128" spans="2:10" ht="25.5" customHeight="1">
      <c r="B128" s="49"/>
      <c r="C128" s="49"/>
      <c r="D128" s="49"/>
      <c r="E128" s="49"/>
      <c r="F128" s="49"/>
      <c r="G128" s="49"/>
      <c r="H128" s="49"/>
      <c r="I128" s="49"/>
      <c r="J128" s="49"/>
    </row>
  </sheetData>
  <mergeCells count="20">
    <mergeCell ref="B127:J127"/>
    <mergeCell ref="B107:J107"/>
    <mergeCell ref="B19:J19"/>
    <mergeCell ref="B34:J34"/>
    <mergeCell ref="B32:J32"/>
    <mergeCell ref="B23:J23"/>
    <mergeCell ref="B27:J27"/>
    <mergeCell ref="H37:J37"/>
    <mergeCell ref="B101:J105"/>
    <mergeCell ref="B38:J38"/>
    <mergeCell ref="B7:J7"/>
    <mergeCell ref="B9:J9"/>
    <mergeCell ref="B11:J11"/>
    <mergeCell ref="B15:J15"/>
    <mergeCell ref="F109:G109"/>
    <mergeCell ref="F110:G110"/>
    <mergeCell ref="B93:J93"/>
    <mergeCell ref="C77:J77"/>
    <mergeCell ref="C81:J81"/>
    <mergeCell ref="B89:J89"/>
  </mergeCells>
  <printOptions horizontalCentered="1"/>
  <pageMargins left="0.28" right="0.31" top="1" bottom="1" header="0.5" footer="0.49"/>
  <pageSetup horizontalDpi="600" verticalDpi="600" orientation="portrait" paperSize="9" scale="70" r:id="rId1"/>
  <rowBreaks count="1" manualBreakCount="1">
    <brk id="58" max="255" man="1"/>
  </rowBreaks>
</worksheet>
</file>

<file path=xl/worksheets/sheet6.xml><?xml version="1.0" encoding="utf-8"?>
<worksheet xmlns="http://schemas.openxmlformats.org/spreadsheetml/2006/main" xmlns:r="http://schemas.openxmlformats.org/officeDocument/2006/relationships">
  <dimension ref="A1:J151"/>
  <sheetViews>
    <sheetView tabSelected="1" zoomScale="80" zoomScaleNormal="80" workbookViewId="0" topLeftCell="C4">
      <selection activeCell="H29" sqref="H29"/>
    </sheetView>
  </sheetViews>
  <sheetFormatPr defaultColWidth="9.140625" defaultRowHeight="12.75"/>
  <cols>
    <col min="1" max="1" width="4.28125" style="42" customWidth="1"/>
    <col min="2" max="2" width="4.00390625" style="41" customWidth="1"/>
    <col min="3" max="3" width="38.7109375" style="41" customWidth="1"/>
    <col min="4" max="7" width="13.00390625" style="41" customWidth="1"/>
    <col min="8" max="8" width="14.140625" style="41" customWidth="1"/>
    <col min="9" max="9" width="18.57421875" style="41" customWidth="1"/>
    <col min="10" max="16384" width="9.140625" style="41" customWidth="1"/>
  </cols>
  <sheetData>
    <row r="1" ht="12.75">
      <c r="A1" s="28" t="s">
        <v>2</v>
      </c>
    </row>
    <row r="2" ht="12.75">
      <c r="A2" s="28" t="s">
        <v>238</v>
      </c>
    </row>
    <row r="3" ht="12.75">
      <c r="A3" s="28" t="str">
        <f>+'MASB26 notes'!A3</f>
        <v>For the financial period ended 30 June 2004</v>
      </c>
    </row>
    <row r="5" spans="1:2" ht="12.75">
      <c r="A5" s="29">
        <v>1</v>
      </c>
      <c r="B5" s="30" t="s">
        <v>84</v>
      </c>
    </row>
    <row r="7" spans="2:9" ht="57" customHeight="1">
      <c r="B7" s="70" t="s">
        <v>217</v>
      </c>
      <c r="C7" s="70"/>
      <c r="D7" s="70"/>
      <c r="E7" s="70"/>
      <c r="F7" s="70"/>
      <c r="G7" s="70"/>
      <c r="H7" s="70"/>
      <c r="I7" s="70"/>
    </row>
    <row r="9" spans="1:2" ht="12.75">
      <c r="A9" s="29">
        <v>2</v>
      </c>
      <c r="B9" s="30" t="s">
        <v>200</v>
      </c>
    </row>
    <row r="11" spans="8:9" ht="12.75">
      <c r="H11" s="29" t="s">
        <v>85</v>
      </c>
      <c r="I11" s="29" t="s">
        <v>85</v>
      </c>
    </row>
    <row r="12" spans="8:9" ht="12.75">
      <c r="H12" s="29" t="s">
        <v>137</v>
      </c>
      <c r="I12" s="29" t="s">
        <v>137</v>
      </c>
    </row>
    <row r="13" spans="8:9" ht="12.75">
      <c r="H13" s="29" t="s">
        <v>165</v>
      </c>
      <c r="I13" s="29" t="s">
        <v>152</v>
      </c>
    </row>
    <row r="14" spans="8:9" ht="12.75">
      <c r="H14" s="29" t="s">
        <v>6</v>
      </c>
      <c r="I14" s="29" t="s">
        <v>6</v>
      </c>
    </row>
    <row r="16" spans="2:9" ht="13.5" thickBot="1">
      <c r="B16" s="41" t="s">
        <v>86</v>
      </c>
      <c r="H16" s="43">
        <v>1246</v>
      </c>
      <c r="I16" s="43">
        <v>4314</v>
      </c>
    </row>
    <row r="18" spans="2:9" ht="12.75">
      <c r="B18" s="70" t="s">
        <v>199</v>
      </c>
      <c r="C18" s="70"/>
      <c r="D18" s="70"/>
      <c r="E18" s="70"/>
      <c r="F18" s="70"/>
      <c r="G18" s="70"/>
      <c r="H18" s="70"/>
      <c r="I18" s="70"/>
    </row>
    <row r="20" spans="1:2" ht="12.75">
      <c r="A20" s="29">
        <v>3</v>
      </c>
      <c r="B20" s="30" t="s">
        <v>87</v>
      </c>
    </row>
    <row r="22" spans="2:9" ht="44.25" customHeight="1">
      <c r="B22" s="76" t="s">
        <v>250</v>
      </c>
      <c r="C22" s="70"/>
      <c r="D22" s="70"/>
      <c r="E22" s="70"/>
      <c r="F22" s="70"/>
      <c r="G22" s="70"/>
      <c r="H22" s="70"/>
      <c r="I22" s="70"/>
    </row>
    <row r="23" spans="2:9" ht="12.75">
      <c r="B23" s="44"/>
      <c r="C23" s="38"/>
      <c r="D23" s="38"/>
      <c r="E23" s="38"/>
      <c r="F23" s="38"/>
      <c r="G23" s="38"/>
      <c r="H23" s="38"/>
      <c r="I23" s="38"/>
    </row>
    <row r="24" spans="2:9" ht="12.75">
      <c r="B24" s="39"/>
      <c r="C24" s="39"/>
      <c r="D24" s="39"/>
      <c r="E24" s="39"/>
      <c r="F24" s="39"/>
      <c r="G24" s="39"/>
      <c r="H24" s="39"/>
      <c r="I24" s="39"/>
    </row>
    <row r="25" spans="1:2" ht="12.75">
      <c r="A25" s="29">
        <v>4</v>
      </c>
      <c r="B25" s="30" t="s">
        <v>88</v>
      </c>
    </row>
    <row r="27" ht="12.75">
      <c r="B27" s="41" t="s">
        <v>123</v>
      </c>
    </row>
    <row r="28" spans="8:9" ht="12.75">
      <c r="H28" s="65" t="s">
        <v>256</v>
      </c>
      <c r="I28" s="65"/>
    </row>
    <row r="29" spans="1:9" ht="12.75">
      <c r="A29" s="29">
        <v>5</v>
      </c>
      <c r="B29" s="30" t="s">
        <v>18</v>
      </c>
      <c r="H29" s="29"/>
      <c r="I29" s="29" t="s">
        <v>253</v>
      </c>
    </row>
    <row r="30" spans="8:9" ht="12.75">
      <c r="H30" s="29" t="s">
        <v>252</v>
      </c>
      <c r="I30" s="29" t="s">
        <v>254</v>
      </c>
    </row>
    <row r="31" spans="6:10" ht="12.75">
      <c r="F31" s="68" t="s">
        <v>89</v>
      </c>
      <c r="G31" s="68"/>
      <c r="H31" s="29" t="s">
        <v>255</v>
      </c>
      <c r="I31" s="29" t="s">
        <v>191</v>
      </c>
      <c r="J31" s="36"/>
    </row>
    <row r="32" spans="6:9" ht="12.75">
      <c r="F32" s="29" t="s">
        <v>165</v>
      </c>
      <c r="G32" s="29" t="s">
        <v>167</v>
      </c>
      <c r="H32" s="29" t="s">
        <v>165</v>
      </c>
      <c r="I32" s="29" t="s">
        <v>167</v>
      </c>
    </row>
    <row r="33" spans="6:9" ht="12.75">
      <c r="F33" s="29" t="s">
        <v>6</v>
      </c>
      <c r="G33" s="29" t="s">
        <v>6</v>
      </c>
      <c r="H33" s="29" t="s">
        <v>6</v>
      </c>
      <c r="I33" s="29" t="s">
        <v>6</v>
      </c>
    </row>
    <row r="35" ht="12.75">
      <c r="B35" s="41" t="s">
        <v>92</v>
      </c>
    </row>
    <row r="36" spans="2:9" ht="12.75">
      <c r="B36" s="40"/>
      <c r="C36" s="40" t="s">
        <v>90</v>
      </c>
      <c r="F36" s="45">
        <v>964</v>
      </c>
      <c r="G36" s="45">
        <v>2569</v>
      </c>
      <c r="H36" s="45">
        <f>+F36</f>
        <v>964</v>
      </c>
      <c r="I36" s="45">
        <v>2569</v>
      </c>
    </row>
    <row r="37" spans="3:9" ht="12.75">
      <c r="C37" s="40" t="s">
        <v>91</v>
      </c>
      <c r="F37" s="46"/>
      <c r="G37" s="46">
        <v>0</v>
      </c>
      <c r="H37" s="46"/>
      <c r="I37" s="46">
        <v>0</v>
      </c>
    </row>
    <row r="38" spans="3:9" ht="12.75">
      <c r="C38" s="40"/>
      <c r="F38" s="45">
        <f>SUM(F36:F37)</f>
        <v>964</v>
      </c>
      <c r="G38" s="45">
        <f>SUM(G36:G37)</f>
        <v>2569</v>
      </c>
      <c r="H38" s="45">
        <f>SUM(H36:H37)</f>
        <v>964</v>
      </c>
      <c r="I38" s="45">
        <f>SUM(I36:I37)</f>
        <v>2569</v>
      </c>
    </row>
    <row r="39" spans="2:9" ht="12.75">
      <c r="B39" s="41" t="s">
        <v>93</v>
      </c>
      <c r="F39" s="45"/>
      <c r="G39" s="45"/>
      <c r="H39" s="45"/>
      <c r="I39" s="45"/>
    </row>
    <row r="40" spans="3:9" ht="12.75">
      <c r="C40" s="40" t="s">
        <v>90</v>
      </c>
      <c r="F40" s="45">
        <v>0</v>
      </c>
      <c r="G40" s="45">
        <v>0</v>
      </c>
      <c r="H40" s="45">
        <v>0</v>
      </c>
      <c r="I40" s="45">
        <v>0</v>
      </c>
    </row>
    <row r="41" spans="3:9" ht="12.75">
      <c r="C41" s="40" t="s">
        <v>91</v>
      </c>
      <c r="F41" s="46">
        <v>0</v>
      </c>
      <c r="G41" s="46">
        <v>0</v>
      </c>
      <c r="H41" s="46">
        <v>0</v>
      </c>
      <c r="I41" s="46">
        <v>0</v>
      </c>
    </row>
    <row r="42" spans="3:9" ht="12.75">
      <c r="C42" s="40"/>
      <c r="F42" s="47">
        <f>SUM(F40:F41)</f>
        <v>0</v>
      </c>
      <c r="G42" s="47">
        <f>SUM(G40:G41)</f>
        <v>0</v>
      </c>
      <c r="H42" s="47">
        <f>SUM(H40:H41)</f>
        <v>0</v>
      </c>
      <c r="I42" s="47">
        <f>SUM(I40:I41)</f>
        <v>0</v>
      </c>
    </row>
    <row r="43" spans="2:9" ht="12.75">
      <c r="B43" s="41" t="s">
        <v>27</v>
      </c>
      <c r="F43" s="45"/>
      <c r="G43" s="45"/>
      <c r="H43" s="45"/>
      <c r="I43" s="45"/>
    </row>
    <row r="44" spans="3:9" ht="12.75">
      <c r="C44" s="40" t="s">
        <v>94</v>
      </c>
      <c r="F44" s="45">
        <v>0</v>
      </c>
      <c r="G44" s="45">
        <v>0</v>
      </c>
      <c r="H44" s="45">
        <f>+F44</f>
        <v>0</v>
      </c>
      <c r="I44" s="45">
        <v>0</v>
      </c>
    </row>
    <row r="45" spans="3:9" ht="12.75">
      <c r="C45" s="40" t="s">
        <v>95</v>
      </c>
      <c r="F45" s="46">
        <v>0</v>
      </c>
      <c r="G45" s="46">
        <v>0</v>
      </c>
      <c r="H45" s="46">
        <v>0</v>
      </c>
      <c r="I45" s="46">
        <v>0</v>
      </c>
    </row>
    <row r="46" spans="6:9" ht="12.75">
      <c r="F46" s="45">
        <f>SUM(F44:F45)</f>
        <v>0</v>
      </c>
      <c r="G46" s="45">
        <f>SUM(G44:G45)</f>
        <v>0</v>
      </c>
      <c r="H46" s="45">
        <f>SUM(H44:H45)</f>
        <v>0</v>
      </c>
      <c r="I46" s="45">
        <f>SUM(I44:I45)</f>
        <v>0</v>
      </c>
    </row>
    <row r="47" spans="2:9" ht="12.75">
      <c r="B47" s="41" t="s">
        <v>131</v>
      </c>
      <c r="F47" s="45"/>
      <c r="G47" s="45"/>
      <c r="H47" s="45"/>
      <c r="I47" s="45"/>
    </row>
    <row r="48" spans="3:9" ht="12.75">
      <c r="C48" s="40" t="s">
        <v>90</v>
      </c>
      <c r="F48" s="45">
        <v>0</v>
      </c>
      <c r="G48" s="45">
        <v>0</v>
      </c>
      <c r="H48" s="45">
        <v>0</v>
      </c>
      <c r="I48" s="45">
        <v>0</v>
      </c>
    </row>
    <row r="49" spans="3:9" ht="12.75">
      <c r="C49" s="40" t="s">
        <v>91</v>
      </c>
      <c r="F49" s="46">
        <v>-16</v>
      </c>
      <c r="G49" s="46">
        <v>0</v>
      </c>
      <c r="H49" s="46">
        <v>-16</v>
      </c>
      <c r="I49" s="46">
        <v>0</v>
      </c>
    </row>
    <row r="50" spans="6:9" ht="12.75">
      <c r="F50" s="45">
        <f>SUM(F48:F49)</f>
        <v>-16</v>
      </c>
      <c r="G50" s="45">
        <f>SUM(G48:G49)</f>
        <v>0</v>
      </c>
      <c r="H50" s="45">
        <f>SUM(H48:H49)</f>
        <v>-16</v>
      </c>
      <c r="I50" s="45">
        <f>SUM(I48:I49)</f>
        <v>0</v>
      </c>
    </row>
    <row r="51" spans="6:9" ht="12.75">
      <c r="F51" s="45"/>
      <c r="G51" s="45"/>
      <c r="H51" s="45"/>
      <c r="I51" s="45"/>
    </row>
    <row r="52" spans="6:9" ht="13.5" thickBot="1">
      <c r="F52" s="48">
        <f>+F50+F46+F42+F38</f>
        <v>948</v>
      </c>
      <c r="G52" s="48">
        <f>+G50+G46+G42+G38</f>
        <v>2569</v>
      </c>
      <c r="H52" s="48">
        <f>+H50+H46+H42+H38</f>
        <v>948</v>
      </c>
      <c r="I52" s="48">
        <f>+I50+I46+I42+I38</f>
        <v>2569</v>
      </c>
    </row>
    <row r="54" spans="2:9" ht="39" customHeight="1">
      <c r="B54" s="72" t="s">
        <v>202</v>
      </c>
      <c r="C54" s="72"/>
      <c r="D54" s="72"/>
      <c r="E54" s="72"/>
      <c r="F54" s="72"/>
      <c r="G54" s="72"/>
      <c r="H54" s="72"/>
      <c r="I54" s="72"/>
    </row>
    <row r="56" spans="1:2" ht="12.75">
      <c r="A56" s="29">
        <v>6</v>
      </c>
      <c r="B56" s="30" t="s">
        <v>96</v>
      </c>
    </row>
    <row r="58" spans="2:9" ht="12.75">
      <c r="B58" s="70" t="s">
        <v>183</v>
      </c>
      <c r="C58" s="70"/>
      <c r="D58" s="70"/>
      <c r="E58" s="70"/>
      <c r="F58" s="70"/>
      <c r="G58" s="70"/>
      <c r="H58" s="70"/>
      <c r="I58" s="70"/>
    </row>
    <row r="60" spans="1:2" ht="12.75">
      <c r="A60" s="29">
        <v>7</v>
      </c>
      <c r="B60" s="30" t="s">
        <v>97</v>
      </c>
    </row>
    <row r="61" spans="8:9" ht="12.75">
      <c r="H61" s="29" t="s">
        <v>193</v>
      </c>
      <c r="I61" s="29" t="s">
        <v>252</v>
      </c>
    </row>
    <row r="62" spans="8:10" ht="12.75">
      <c r="H62" s="31" t="s">
        <v>192</v>
      </c>
      <c r="I62" s="29" t="s">
        <v>255</v>
      </c>
      <c r="J62" s="36"/>
    </row>
    <row r="63" spans="8:9" ht="12.75">
      <c r="H63" s="29" t="s">
        <v>165</v>
      </c>
      <c r="I63" s="29" t="s">
        <v>165</v>
      </c>
    </row>
    <row r="64" spans="8:9" ht="12.75">
      <c r="H64" s="29" t="s">
        <v>6</v>
      </c>
      <c r="I64" s="29" t="s">
        <v>6</v>
      </c>
    </row>
    <row r="66" spans="2:9" ht="12.75">
      <c r="B66" s="41" t="s">
        <v>98</v>
      </c>
      <c r="H66" s="45">
        <v>26</v>
      </c>
      <c r="I66" s="45">
        <f>+H66</f>
        <v>26</v>
      </c>
    </row>
    <row r="67" spans="2:9" ht="12.75">
      <c r="B67" s="41" t="s">
        <v>99</v>
      </c>
      <c r="H67" s="45">
        <v>55</v>
      </c>
      <c r="I67" s="45">
        <f>+H67</f>
        <v>55</v>
      </c>
    </row>
    <row r="68" spans="2:9" ht="13.5" thickBot="1">
      <c r="B68" s="41" t="s">
        <v>100</v>
      </c>
      <c r="H68" s="43">
        <v>12</v>
      </c>
      <c r="I68" s="43">
        <f>+H68</f>
        <v>12</v>
      </c>
    </row>
    <row r="70" ht="12.75">
      <c r="I70" s="29" t="s">
        <v>6</v>
      </c>
    </row>
    <row r="72" spans="2:9" ht="12.75">
      <c r="B72" s="41" t="s">
        <v>101</v>
      </c>
      <c r="I72" s="45">
        <f>12248243+2129184</f>
        <v>14377427</v>
      </c>
    </row>
    <row r="73" spans="2:9" ht="12.75">
      <c r="B73" s="41" t="s">
        <v>102</v>
      </c>
      <c r="I73" s="45">
        <v>13092274</v>
      </c>
    </row>
    <row r="74" spans="2:9" ht="13.5" thickBot="1">
      <c r="B74" s="41" t="s">
        <v>103</v>
      </c>
      <c r="I74" s="43">
        <f>6893658+(986513*0.78)</f>
        <v>7663138.14</v>
      </c>
    </row>
    <row r="76" spans="1:2" ht="12.75">
      <c r="A76" s="29">
        <v>8</v>
      </c>
      <c r="B76" s="30" t="s">
        <v>104</v>
      </c>
    </row>
    <row r="78" spans="2:9" ht="68.25" customHeight="1">
      <c r="B78" s="50" t="s">
        <v>71</v>
      </c>
      <c r="C78" s="76" t="s">
        <v>240</v>
      </c>
      <c r="D78" s="70"/>
      <c r="E78" s="70"/>
      <c r="F78" s="70"/>
      <c r="G78" s="70"/>
      <c r="H78" s="70"/>
      <c r="I78" s="70"/>
    </row>
    <row r="80" spans="2:9" ht="65.25" customHeight="1">
      <c r="B80" s="42" t="s">
        <v>72</v>
      </c>
      <c r="C80" s="70" t="s">
        <v>241</v>
      </c>
      <c r="D80" s="70"/>
      <c r="E80" s="70"/>
      <c r="F80" s="70"/>
      <c r="G80" s="70"/>
      <c r="H80" s="70"/>
      <c r="I80" s="70"/>
    </row>
    <row r="82" spans="1:2" ht="12.75">
      <c r="A82" s="29">
        <v>9</v>
      </c>
      <c r="B82" s="30" t="s">
        <v>124</v>
      </c>
    </row>
    <row r="84" ht="12.75">
      <c r="B84" s="41" t="s">
        <v>186</v>
      </c>
    </row>
    <row r="85" ht="12.75">
      <c r="I85" s="29" t="s">
        <v>4</v>
      </c>
    </row>
    <row r="86" ht="12.75">
      <c r="I86" s="29" t="s">
        <v>165</v>
      </c>
    </row>
    <row r="87" ht="12.75">
      <c r="I87" s="29" t="s">
        <v>6</v>
      </c>
    </row>
    <row r="88" ht="12.75">
      <c r="B88" s="41" t="s">
        <v>187</v>
      </c>
    </row>
    <row r="90" spans="3:9" ht="13.5" thickBot="1">
      <c r="C90" s="41" t="s">
        <v>105</v>
      </c>
      <c r="I90" s="43">
        <f>3960+3860+3510</f>
        <v>11330</v>
      </c>
    </row>
    <row r="92" ht="12.75">
      <c r="B92" s="41" t="s">
        <v>188</v>
      </c>
    </row>
    <row r="94" spans="3:9" ht="13.5" thickBot="1">
      <c r="C94" s="41" t="s">
        <v>105</v>
      </c>
      <c r="I94" s="43">
        <f>7670</f>
        <v>7670</v>
      </c>
    </row>
    <row r="96" spans="1:2" ht="12.75">
      <c r="A96" s="29">
        <v>10</v>
      </c>
      <c r="B96" s="30" t="s">
        <v>125</v>
      </c>
    </row>
    <row r="98" spans="2:9" ht="34.5" customHeight="1">
      <c r="B98" s="76" t="s">
        <v>251</v>
      </c>
      <c r="C98" s="76"/>
      <c r="D98" s="76"/>
      <c r="E98" s="76"/>
      <c r="F98" s="76"/>
      <c r="G98" s="76"/>
      <c r="H98" s="76"/>
      <c r="I98" s="70"/>
    </row>
    <row r="100" spans="1:2" ht="12.75">
      <c r="A100" s="29">
        <v>11</v>
      </c>
      <c r="B100" s="30" t="s">
        <v>106</v>
      </c>
    </row>
    <row r="102" spans="1:9" ht="39" customHeight="1">
      <c r="A102" s="42" t="s">
        <v>71</v>
      </c>
      <c r="B102" s="76" t="s">
        <v>242</v>
      </c>
      <c r="C102" s="70"/>
      <c r="D102" s="70"/>
      <c r="E102" s="70"/>
      <c r="F102" s="70"/>
      <c r="G102" s="70"/>
      <c r="H102" s="70"/>
      <c r="I102" s="70"/>
    </row>
    <row r="104" spans="2:9" ht="66" customHeight="1">
      <c r="B104" s="77" t="s">
        <v>243</v>
      </c>
      <c r="C104" s="77"/>
      <c r="D104" s="77"/>
      <c r="E104" s="77"/>
      <c r="F104" s="77"/>
      <c r="G104" s="77"/>
      <c r="H104" s="77"/>
      <c r="I104" s="77"/>
    </row>
    <row r="105" spans="1:9" ht="91.5" customHeight="1">
      <c r="A105" s="51" t="s">
        <v>72</v>
      </c>
      <c r="B105" s="73" t="s">
        <v>244</v>
      </c>
      <c r="C105" s="73"/>
      <c r="D105" s="73"/>
      <c r="E105" s="73"/>
      <c r="F105" s="73"/>
      <c r="G105" s="73"/>
      <c r="H105" s="73"/>
      <c r="I105" s="73"/>
    </row>
    <row r="106" spans="1:9" ht="12.75">
      <c r="A106" s="53"/>
      <c r="B106" s="54"/>
      <c r="C106" s="54"/>
      <c r="D106" s="54"/>
      <c r="E106" s="54"/>
      <c r="F106" s="54"/>
      <c r="G106" s="54"/>
      <c r="H106" s="54"/>
      <c r="I106" s="54"/>
    </row>
    <row r="107" spans="1:9" ht="12.75">
      <c r="A107" s="53"/>
      <c r="B107" s="54"/>
      <c r="C107" s="54"/>
      <c r="D107" s="54"/>
      <c r="E107" s="54"/>
      <c r="F107" s="54"/>
      <c r="G107" s="54"/>
      <c r="H107" s="54"/>
      <c r="I107" s="54"/>
    </row>
    <row r="108" spans="2:9" ht="12.75">
      <c r="B108" s="51"/>
      <c r="C108" s="51"/>
      <c r="D108" s="51"/>
      <c r="E108" s="51"/>
      <c r="F108" s="51"/>
      <c r="G108" s="51"/>
      <c r="H108" s="51"/>
      <c r="I108" s="51"/>
    </row>
    <row r="109" spans="1:9" ht="78" customHeight="1">
      <c r="A109" s="53" t="s">
        <v>198</v>
      </c>
      <c r="B109" s="73" t="s">
        <v>245</v>
      </c>
      <c r="C109" s="73"/>
      <c r="D109" s="73"/>
      <c r="E109" s="73"/>
      <c r="F109" s="73"/>
      <c r="G109" s="73"/>
      <c r="H109" s="73"/>
      <c r="I109" s="73"/>
    </row>
    <row r="110" spans="2:9" ht="48.75" customHeight="1">
      <c r="B110" s="73" t="s">
        <v>246</v>
      </c>
      <c r="C110" s="73"/>
      <c r="D110" s="73"/>
      <c r="E110" s="73"/>
      <c r="F110" s="73"/>
      <c r="G110" s="73"/>
      <c r="H110" s="73"/>
      <c r="I110" s="73"/>
    </row>
    <row r="111" spans="2:9" ht="50.25" customHeight="1">
      <c r="B111" s="73" t="s">
        <v>247</v>
      </c>
      <c r="C111" s="73"/>
      <c r="D111" s="73"/>
      <c r="E111" s="73"/>
      <c r="F111" s="73"/>
      <c r="G111" s="73"/>
      <c r="H111" s="73"/>
      <c r="I111" s="73"/>
    </row>
    <row r="112" spans="2:9" ht="12.75">
      <c r="B112" s="51"/>
      <c r="C112" s="51"/>
      <c r="D112" s="51"/>
      <c r="E112" s="51"/>
      <c r="F112" s="51"/>
      <c r="G112" s="51"/>
      <c r="H112" s="51"/>
      <c r="I112" s="51"/>
    </row>
    <row r="113" spans="1:9" ht="106.5" customHeight="1">
      <c r="A113" s="53" t="s">
        <v>197</v>
      </c>
      <c r="B113" s="73" t="s">
        <v>248</v>
      </c>
      <c r="C113" s="73"/>
      <c r="D113" s="73"/>
      <c r="E113" s="73"/>
      <c r="F113" s="73"/>
      <c r="G113" s="73"/>
      <c r="H113" s="73"/>
      <c r="I113" s="73"/>
    </row>
    <row r="114" spans="2:9" ht="12.75">
      <c r="B114" s="51"/>
      <c r="C114" s="51"/>
      <c r="D114" s="51"/>
      <c r="E114" s="51"/>
      <c r="F114" s="51"/>
      <c r="G114" s="51"/>
      <c r="H114" s="51"/>
      <c r="I114" s="51"/>
    </row>
    <row r="115" spans="1:9" ht="44.25" customHeight="1">
      <c r="A115" s="42" t="s">
        <v>0</v>
      </c>
      <c r="B115" s="73" t="s">
        <v>249</v>
      </c>
      <c r="C115" s="73"/>
      <c r="D115" s="73"/>
      <c r="E115" s="73"/>
      <c r="F115" s="73"/>
      <c r="G115" s="73"/>
      <c r="H115" s="73"/>
      <c r="I115" s="73"/>
    </row>
    <row r="116" spans="2:9" ht="12.75">
      <c r="B116" s="51"/>
      <c r="C116" s="51"/>
      <c r="D116" s="51"/>
      <c r="E116" s="51"/>
      <c r="F116" s="51"/>
      <c r="G116" s="51"/>
      <c r="H116" s="51"/>
      <c r="I116" s="51"/>
    </row>
    <row r="117" spans="2:9" ht="12.75">
      <c r="B117" s="51"/>
      <c r="C117" s="51"/>
      <c r="D117" s="51"/>
      <c r="E117" s="51"/>
      <c r="F117" s="51"/>
      <c r="G117" s="51"/>
      <c r="H117" s="51"/>
      <c r="I117" s="51"/>
    </row>
    <row r="118" spans="1:2" ht="12.75">
      <c r="A118" s="29">
        <v>12</v>
      </c>
      <c r="B118" s="30" t="s">
        <v>73</v>
      </c>
    </row>
    <row r="120" spans="2:9" ht="12.75">
      <c r="B120" s="72" t="s">
        <v>216</v>
      </c>
      <c r="C120" s="72"/>
      <c r="D120" s="72"/>
      <c r="E120" s="72"/>
      <c r="F120" s="72"/>
      <c r="G120" s="72"/>
      <c r="H120" s="72"/>
      <c r="I120" s="72"/>
    </row>
    <row r="121" spans="2:9" ht="12.75">
      <c r="B121" s="49"/>
      <c r="C121" s="49"/>
      <c r="D121" s="49"/>
      <c r="E121" s="49"/>
      <c r="F121" s="49"/>
      <c r="G121" s="49"/>
      <c r="H121" s="49"/>
      <c r="I121" s="49"/>
    </row>
    <row r="122" spans="1:9" ht="12.75">
      <c r="A122" s="29">
        <v>13</v>
      </c>
      <c r="B122" s="75" t="s">
        <v>1</v>
      </c>
      <c r="C122" s="75"/>
      <c r="D122" s="49"/>
      <c r="E122" s="49"/>
      <c r="F122" s="49"/>
      <c r="G122" s="49"/>
      <c r="H122" s="49"/>
      <c r="I122" s="49"/>
    </row>
    <row r="124" spans="2:3" ht="12.75">
      <c r="B124" s="41" t="s">
        <v>71</v>
      </c>
      <c r="C124" s="41" t="s">
        <v>107</v>
      </c>
    </row>
    <row r="125" spans="8:9" ht="12.75">
      <c r="H125" s="29" t="s">
        <v>193</v>
      </c>
      <c r="I125" s="29" t="s">
        <v>252</v>
      </c>
    </row>
    <row r="126" spans="8:9" ht="12.75">
      <c r="H126" s="31" t="s">
        <v>192</v>
      </c>
      <c r="I126" s="29" t="s">
        <v>255</v>
      </c>
    </row>
    <row r="127" spans="8:9" ht="12.75">
      <c r="H127" s="29" t="s">
        <v>165</v>
      </c>
      <c r="I127" s="29" t="s">
        <v>165</v>
      </c>
    </row>
    <row r="128" spans="8:9" ht="12.75">
      <c r="H128" s="29"/>
      <c r="I128" s="29"/>
    </row>
    <row r="129" spans="3:9" ht="12.75">
      <c r="C129" s="41" t="s">
        <v>194</v>
      </c>
      <c r="H129" s="45">
        <v>177</v>
      </c>
      <c r="I129" s="45">
        <v>177</v>
      </c>
    </row>
    <row r="130" spans="3:9" ht="12.75">
      <c r="C130" s="41" t="s">
        <v>108</v>
      </c>
      <c r="H130" s="45">
        <v>115616</v>
      </c>
      <c r="I130" s="45">
        <f>+H130</f>
        <v>115616</v>
      </c>
    </row>
    <row r="131" spans="3:9" ht="13.5" thickBot="1">
      <c r="C131" s="41" t="s">
        <v>109</v>
      </c>
      <c r="H131" s="52">
        <f>+H129/H130*100</f>
        <v>0.1530929975089953</v>
      </c>
      <c r="I131" s="52">
        <f>+I129/I130*100</f>
        <v>0.1530929975089953</v>
      </c>
    </row>
    <row r="133" spans="2:3" ht="12.75">
      <c r="B133" s="41" t="s">
        <v>72</v>
      </c>
      <c r="C133" s="41" t="s">
        <v>110</v>
      </c>
    </row>
    <row r="134" spans="8:9" ht="12.75">
      <c r="H134" s="29" t="s">
        <v>193</v>
      </c>
      <c r="I134" s="29" t="s">
        <v>252</v>
      </c>
    </row>
    <row r="135" spans="8:9" ht="12.75">
      <c r="H135" s="31" t="s">
        <v>192</v>
      </c>
      <c r="I135" s="29" t="s">
        <v>255</v>
      </c>
    </row>
    <row r="136" spans="8:9" ht="12.75">
      <c r="H136" s="29" t="s">
        <v>165</v>
      </c>
      <c r="I136" s="37" t="s">
        <v>165</v>
      </c>
    </row>
    <row r="137" spans="8:9" ht="12.75">
      <c r="H137" s="29" t="s">
        <v>6</v>
      </c>
      <c r="I137" s="29" t="s">
        <v>6</v>
      </c>
    </row>
    <row r="138" spans="8:9" ht="12.75">
      <c r="H138" s="29"/>
      <c r="I138" s="29"/>
    </row>
    <row r="139" spans="3:9" ht="12.75">
      <c r="C139" s="41" t="s">
        <v>194</v>
      </c>
      <c r="H139" s="45">
        <f>+H129</f>
        <v>177</v>
      </c>
      <c r="I139" s="45">
        <f>+I129</f>
        <v>177</v>
      </c>
    </row>
    <row r="140" spans="3:9" ht="18" customHeight="1">
      <c r="C140" s="74" t="s">
        <v>195</v>
      </c>
      <c r="D140" s="74"/>
      <c r="E140" s="74"/>
      <c r="H140" s="45">
        <v>153</v>
      </c>
      <c r="I140" s="45">
        <f>+H140</f>
        <v>153</v>
      </c>
    </row>
    <row r="141" spans="3:9" ht="28.5" customHeight="1">
      <c r="C141" s="74" t="s">
        <v>196</v>
      </c>
      <c r="D141" s="74"/>
      <c r="E141" s="74"/>
      <c r="H141" s="45">
        <v>61</v>
      </c>
      <c r="I141" s="45">
        <f>+H141</f>
        <v>61</v>
      </c>
    </row>
    <row r="142" spans="8:9" ht="12.75">
      <c r="H142" s="46"/>
      <c r="I142" s="46"/>
    </row>
    <row r="143" spans="8:9" ht="13.5" thickBot="1">
      <c r="H143" s="48">
        <f>+H141+H140+H139</f>
        <v>391</v>
      </c>
      <c r="I143" s="48">
        <f>+I141+I140+I139</f>
        <v>391</v>
      </c>
    </row>
    <row r="144" spans="8:9" ht="12.75">
      <c r="H144" s="45"/>
      <c r="I144" s="45"/>
    </row>
    <row r="145" spans="8:9" ht="12.75">
      <c r="H145" s="45"/>
      <c r="I145" s="45"/>
    </row>
    <row r="146" spans="3:9" ht="12.75">
      <c r="C146" s="41" t="s">
        <v>108</v>
      </c>
      <c r="H146" s="45">
        <f>H130</f>
        <v>115616</v>
      </c>
      <c r="I146" s="45">
        <f>I130</f>
        <v>115616</v>
      </c>
    </row>
    <row r="147" spans="3:9" ht="12.75">
      <c r="C147" s="41" t="s">
        <v>111</v>
      </c>
      <c r="H147" s="45">
        <v>28410</v>
      </c>
      <c r="I147" s="45">
        <f>+H147</f>
        <v>28410</v>
      </c>
    </row>
    <row r="148" spans="8:9" ht="12.75">
      <c r="H148" s="46"/>
      <c r="I148" s="46"/>
    </row>
    <row r="149" spans="8:9" ht="13.5" thickBot="1">
      <c r="H149" s="48">
        <f>SUM(H146:H148)</f>
        <v>144026</v>
      </c>
      <c r="I149" s="48">
        <f>SUM(I146:I148)</f>
        <v>144026</v>
      </c>
    </row>
    <row r="150" spans="8:9" ht="12.75">
      <c r="H150" s="45"/>
      <c r="I150" s="45"/>
    </row>
    <row r="151" spans="3:9" ht="13.5" thickBot="1">
      <c r="C151" s="41" t="s">
        <v>112</v>
      </c>
      <c r="H151" s="52">
        <f>+H143/H149*100</f>
        <v>0.2714787607793037</v>
      </c>
      <c r="I151" s="52">
        <f>+I143/I149*100</f>
        <v>0.2714787607793037</v>
      </c>
    </row>
    <row r="153" ht="29.25" customHeight="1"/>
  </sheetData>
  <mergeCells count="22">
    <mergeCell ref="B105:I105"/>
    <mergeCell ref="B109:I109"/>
    <mergeCell ref="B110:I110"/>
    <mergeCell ref="B111:I111"/>
    <mergeCell ref="B58:I58"/>
    <mergeCell ref="B7:I7"/>
    <mergeCell ref="B18:I18"/>
    <mergeCell ref="B54:I54"/>
    <mergeCell ref="B22:I22"/>
    <mergeCell ref="H28:I28"/>
    <mergeCell ref="F31:G31"/>
    <mergeCell ref="B98:I98"/>
    <mergeCell ref="B102:I102"/>
    <mergeCell ref="B104:I104"/>
    <mergeCell ref="C78:I78"/>
    <mergeCell ref="C80:I80"/>
    <mergeCell ref="B113:I113"/>
    <mergeCell ref="B115:I115"/>
    <mergeCell ref="C141:E141"/>
    <mergeCell ref="C140:E140"/>
    <mergeCell ref="B120:I120"/>
    <mergeCell ref="B122:C122"/>
  </mergeCells>
  <printOptions/>
  <pageMargins left="0.54" right="0.57" top="1" bottom="1" header="0.5" footer="0.5"/>
  <pageSetup horizontalDpi="600" verticalDpi="600" orientation="portrait" scale="70"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Formis Computer Services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Khoo</dc:creator>
  <cp:keywords/>
  <dc:description/>
  <cp:lastModifiedBy>ChongSF</cp:lastModifiedBy>
  <cp:lastPrinted>2004-08-26T08:34:23Z</cp:lastPrinted>
  <dcterms:created xsi:type="dcterms:W3CDTF">2002-11-07T08:45:20Z</dcterms:created>
  <dcterms:modified xsi:type="dcterms:W3CDTF">2004-08-26T08:54:25Z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911269624</vt:i4>
  </property>
  <property fmtid="{D5CDD505-2E9C-101B-9397-08002B2CF9AE}" pid="3" name="_EmailSubject">
    <vt:lpwstr/>
  </property>
  <property fmtid="{D5CDD505-2E9C-101B-9397-08002B2CF9AE}" pid="4" name="_AuthorEmail">
    <vt:lpwstr>jonathan.ng@formis.net</vt:lpwstr>
  </property>
  <property fmtid="{D5CDD505-2E9C-101B-9397-08002B2CF9AE}" pid="5" name="_AuthorEmailDisplayName">
    <vt:lpwstr>Jonathan Ng</vt:lpwstr>
  </property>
  <property fmtid="{D5CDD505-2E9C-101B-9397-08002B2CF9AE}" pid="6" name="_ReviewingToolsShownOnce">
    <vt:lpwstr/>
  </property>
</Properties>
</file>